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8.xml" ContentType="application/vnd.openxmlformats-officedocument.themeOverride+xml"/>
  <Override PartName="/xl/charts/chart16.xml" ContentType="application/vnd.openxmlformats-officedocument.drawingml.chart+xml"/>
  <Override PartName="/xl/theme/themeOverride9.xml" ContentType="application/vnd.openxmlformats-officedocument.themeOverride+xml"/>
  <Override PartName="/xl/charts/chart17.xml" ContentType="application/vnd.openxmlformats-officedocument.drawingml.chart+xml"/>
  <Override PartName="/xl/theme/themeOverride10.xml" ContentType="application/vnd.openxmlformats-officedocument.themeOverride+xml"/>
  <Override PartName="/xl/charts/chart18.xml" ContentType="application/vnd.openxmlformats-officedocument.drawingml.chart+xml"/>
  <Override PartName="/xl/theme/themeOverride11.xml" ContentType="application/vnd.openxmlformats-officedocument.themeOverride+xml"/>
  <Override PartName="/xl/charts/chart19.xml" ContentType="application/vnd.openxmlformats-officedocument.drawingml.chart+xml"/>
  <Override PartName="/xl/theme/themeOverride12.xml" ContentType="application/vnd.openxmlformats-officedocument.themeOverride+xml"/>
  <Override PartName="/xl/charts/chart20.xml" ContentType="application/vnd.openxmlformats-officedocument.drawingml.chart+xml"/>
  <Override PartName="/xl/theme/themeOverride13.xml" ContentType="application/vnd.openxmlformats-officedocument.themeOverride+xml"/>
  <Override PartName="/xl/charts/chart21.xml" ContentType="application/vnd.openxmlformats-officedocument.drawingml.chart+xml"/>
  <Override PartName="/xl/theme/themeOverride14.xml" ContentType="application/vnd.openxmlformats-officedocument.themeOverride+xml"/>
  <Override PartName="/xl/charts/chart22.xml" ContentType="application/vnd.openxmlformats-officedocument.drawingml.chart+xml"/>
  <Override PartName="/xl/theme/themeOverride15.xml" ContentType="application/vnd.openxmlformats-officedocument.themeOverride+xml"/>
  <Override PartName="/xl/charts/chart23.xml" ContentType="application/vnd.openxmlformats-officedocument.drawingml.chart+xml"/>
  <Override PartName="/xl/theme/themeOverride16.xml" ContentType="application/vnd.openxmlformats-officedocument.themeOverride+xml"/>
  <Override PartName="/xl/charts/chart24.xml" ContentType="application/vnd.openxmlformats-officedocument.drawingml.chart+xml"/>
  <Override PartName="/xl/theme/themeOverride17.xml" ContentType="application/vnd.openxmlformats-officedocument.themeOverride+xml"/>
  <Override PartName="/xl/charts/chart25.xml" ContentType="application/vnd.openxmlformats-officedocument.drawingml.chart+xml"/>
  <Override PartName="/xl/theme/themeOverride18.xml" ContentType="application/vnd.openxmlformats-officedocument.themeOverride+xml"/>
  <Override PartName="/xl/charts/chart26.xml" ContentType="application/vnd.openxmlformats-officedocument.drawingml.chart+xml"/>
  <Override PartName="/xl/theme/themeOverride19.xml" ContentType="application/vnd.openxmlformats-officedocument.themeOverride+xml"/>
  <Override PartName="/xl/charts/chart27.xml" ContentType="application/vnd.openxmlformats-officedocument.drawingml.chart+xml"/>
  <Override PartName="/xl/theme/themeOverride20.xml" ContentType="application/vnd.openxmlformats-officedocument.themeOverride+xml"/>
  <Override PartName="/xl/charts/chart28.xml" ContentType="application/vnd.openxmlformats-officedocument.drawingml.chart+xml"/>
  <Override PartName="/xl/theme/themeOverride21.xml" ContentType="application/vnd.openxmlformats-officedocument.themeOverride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8.xml" ContentType="application/vnd.openxmlformats-officedocument.drawing+xml"/>
  <Override PartName="/xl/charts/chart33.xml" ContentType="application/vnd.openxmlformats-officedocument.drawingml.chart+xml"/>
  <Override PartName="/xl/theme/themeOverride22.xml" ContentType="application/vnd.openxmlformats-officedocument.themeOverride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theme/themeOverride23.xml" ContentType="application/vnd.openxmlformats-officedocument.themeOverrid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0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theme/themeOverride24.xml" ContentType="application/vnd.openxmlformats-officedocument.themeOverride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theme/themeOverride25.xml" ContentType="application/vnd.openxmlformats-officedocument.themeOverride+xml"/>
  <Override PartName="/xl/charts/chart44.xml" ContentType="application/vnd.openxmlformats-officedocument.drawingml.chart+xml"/>
  <Override PartName="/xl/theme/themeOverride26.xml" ContentType="application/vnd.openxmlformats-officedocument.themeOverride+xml"/>
  <Override PartName="/xl/charts/chart45.xml" ContentType="application/vnd.openxmlformats-officedocument.drawingml.chart+xml"/>
  <Override PartName="/xl/theme/themeOverride27.xml" ContentType="application/vnd.openxmlformats-officedocument.themeOverride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2.xml" ContentType="application/vnd.openxmlformats-officedocument.drawing+xml"/>
  <Override PartName="/xl/charts/chart49.xml" ContentType="application/vnd.openxmlformats-officedocument.drawingml.chart+xml"/>
  <Override PartName="/xl/theme/themeOverride28.xml" ContentType="application/vnd.openxmlformats-officedocument.themeOverride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C:\Users\vassil01\Desktop\"/>
    </mc:Choice>
  </mc:AlternateContent>
  <xr:revisionPtr revIDLastSave="0" documentId="8_{EFF0E906-9F9C-4EDE-9486-E393B23C9E16}" xr6:coauthVersionLast="47" xr6:coauthVersionMax="47" xr10:uidLastSave="{00000000-0000-0000-0000-000000000000}"/>
  <bookViews>
    <workbookView xWindow="-110" yWindow="-110" windowWidth="19420" windowHeight="11620" tabRatio="890" firstSheet="1" activeTab="16" xr2:uid="{00000000-000D-0000-FFFF-FFFF00000000}"/>
  </bookViews>
  <sheets>
    <sheet name="Übersicht" sheetId="1" r:id="rId1"/>
    <sheet name="Rahmenbedingungen" sheetId="16" r:id="rId2"/>
    <sheet name="Bedienung" sheetId="17" r:id="rId3"/>
    <sheet name="Dateneingabe" sheetId="18" r:id="rId4"/>
    <sheet name="B_3_1_1" sheetId="2" r:id="rId5"/>
    <sheet name="B_3_1_2" sheetId="6" r:id="rId6"/>
    <sheet name="B_3_1_3" sheetId="5" r:id="rId7"/>
    <sheet name="B_3_1_4" sheetId="4" r:id="rId8"/>
    <sheet name="B_3_1_5" sheetId="3" r:id="rId9"/>
    <sheet name="B_3_1_6" sheetId="7" r:id="rId10"/>
    <sheet name="B_3_1_7" sheetId="8" r:id="rId11"/>
    <sheet name="B_3_1_8" sheetId="9" r:id="rId12"/>
    <sheet name="B_3_1_9" sheetId="10" r:id="rId13"/>
    <sheet name="B_3_1_10" sheetId="11" r:id="rId14"/>
    <sheet name="B_3_1_11" sheetId="12" r:id="rId15"/>
    <sheet name="B_3_1_12" sheetId="13" r:id="rId16"/>
    <sheet name="B_3_2_1" sheetId="14" r:id="rId17"/>
    <sheet name="B_3_2_2" sheetId="15" r:id="rId18"/>
  </sheets>
  <definedNames>
    <definedName name="ans_alle">B_3_1_3!$B$42</definedName>
    <definedName name="ans_frauen">B_3_1_3!$C$42</definedName>
    <definedName name="ans_maenner">B_3_1_3!$D$42</definedName>
    <definedName name="b_alle">B_3_1_1!$F$10</definedName>
    <definedName name="b_frauen">B_3_1_1!$B$11</definedName>
    <definedName name="b_maenner">B_3_1_1!$C$11</definedName>
    <definedName name="beamte_alle">B_3_1_2!$C$37</definedName>
    <definedName name="beamte_frauen">B_3_1_2!$C$13</definedName>
    <definedName name="beamte_maenner">B_3_1_2!$B$13</definedName>
    <definedName name="Befoerderung">Dateneingabe!$A$128:$K$164</definedName>
    <definedName name="Befoerderung_anteil">B_3_1_8!$A$10:$AN$16</definedName>
    <definedName name="ref_alle">B_3_1_2!$C$36</definedName>
    <definedName name="ref_frauen">B_3_1_2!$C$12</definedName>
    <definedName name="T_alle_Beamte">B_3_1_2!$B$7:$C$13</definedName>
    <definedName name="t_ane_bau">B_3_1_4!$I$29:$K$36</definedName>
    <definedName name="t_ane_feuer">B_3_1_4!$Y$29:$AA$36</definedName>
    <definedName name="t_ane_forst">B_3_1_4!$Q$29:$S$36</definedName>
    <definedName name="t_ane_gesund">B_3_1_4!$E$29:$G$36</definedName>
    <definedName name="t_ane_nicht">B_3_1_4!$U$29:$W$36</definedName>
    <definedName name="T_ane_prognose">B_3_2_1!$A$19:$M$27</definedName>
    <definedName name="t_ane_tech">B_3_1_4!$M$29:$O$36</definedName>
    <definedName name="t_ane_ttv">B_3_1_4!$AC$29:$AE$36</definedName>
    <definedName name="t_ane_verwalt">B_3_1_4!$A$29:$C$36</definedName>
    <definedName name="t_ans_gesund">B_3_1_4!$A$53:$C$59</definedName>
    <definedName name="t_ans_hoeher">B_3_1_9!#REF!</definedName>
    <definedName name="t_ans_prognose">B_3_2_1!$A$30:$M$37</definedName>
    <definedName name="t_ans_sozial">B_3_1_4!$E$53:$G$59</definedName>
    <definedName name="t_bea_bau">B_3_1_4!$I$7:$K$14</definedName>
    <definedName name="t_bea_feuer">B_3_1_4!$Y$7:$AA$14</definedName>
    <definedName name="t_bea_forst">B_3_1_4!$Q$7:$S$14</definedName>
    <definedName name="t_bea_gesund">B_3_1_4!$E$7:$G$14</definedName>
    <definedName name="t_bea_nicht">B_3_1_4!$U$7:$W$14</definedName>
    <definedName name="t_bea_tech">B_3_1_4!$M$7:$O$14</definedName>
    <definedName name="t_bea_verwalt">B_3_1_4!$A$7:$C$14</definedName>
    <definedName name="T_Beamte_nach_LG">B_3_1_2!$A$31:$E$38</definedName>
    <definedName name="T_beamte_prognose">B_3_2_1!$A$8:$M$16</definedName>
    <definedName name="T_befoerd_1">B_3_1_8!$A$19:$F$25</definedName>
    <definedName name="T_befoerd_2">B_3_1_8!$I$19:$N$25</definedName>
    <definedName name="T_befoerd_3">B_3_1_8!$Q$19:$V$25</definedName>
    <definedName name="T_befoerd_4">B_3_1_8!$A$29:$F$35</definedName>
    <definedName name="T_befoerd_5">B_3_1_8!$I$29:$N$35</definedName>
    <definedName name="T_befoerd_alles">B_3_1_8!$A$10:$F$16</definedName>
    <definedName name="t_befoerd_gesamt">B_3_1_8!$I$10:$P$16</definedName>
    <definedName name="T_beford_alles">B_3_1_8!$A$10:$F$16</definedName>
    <definedName name="t_beschaeftigte">B_3_1_1!$A$23:$D$24</definedName>
    <definedName name="t_hoch_e_1">B_3_1_9!$A$20:$F$26</definedName>
    <definedName name="t_hoch_e_2">B_3_1_9!$H$20:$M$26</definedName>
    <definedName name="t_hoch_e_3">B_3_1_9!$O$20:$T$26</definedName>
    <definedName name="t_hoch_e_4">B_3_1_9!$A$31:$F$37</definedName>
    <definedName name="t_hoch_e_5">B_3_1_9!$H$31:$M$37</definedName>
    <definedName name="t_hoch_e_alles">B_3_1_9!$A$9:$H$15</definedName>
    <definedName name="t_hoch_e_gesamt">B_3_1_9!#REF!</definedName>
    <definedName name="t_hoch_s_alles">B_3_1_9!$A$43:$H$48</definedName>
    <definedName name="t_hoch_s_gesamt">B_3_1_9!#REF!</definedName>
    <definedName name="t_urlaub_alles">B_3_1_11!$A$49:$M$54</definedName>
    <definedName name="txt_fort_gesamt">B_3_1_10!$A$9</definedName>
    <definedName name="txt_fort_maenner">B_3_1_10!$C$9</definedName>
    <definedName name="txt_fort_rauen">B_3_1_10!$E$9</definedName>
    <definedName name="txt_jahr1">Rahmenbedingungen!$H$5</definedName>
    <definedName name="txt_jahr2">Rahmenbedingungen!$H$6</definedName>
    <definedName name="txt_jahr3">Rahmenbedingungen!$H$7</definedName>
    <definedName name="txt_jahr4">Rahmenbedingungen!$H$8</definedName>
    <definedName name="txt_jahr5">Rahmenbedingungen!$H$9</definedName>
    <definedName name="txt_kommune">Rahmenbedingungen!$C$3</definedName>
    <definedName name="txt_laufzeit">Rahmenbedingungen!$C$5</definedName>
    <definedName name="txt_progjahr1">Rahmenbedingungen!$L$5</definedName>
    <definedName name="txt_progjahr2">Rahmenbedingungen!$L$6</definedName>
    <definedName name="txt_progjahr3">Rahmenbedingungen!$L$7</definedName>
    <definedName name="txt_progjahr4">Rahmenbedingungen!$L$8</definedName>
    <definedName name="txt_progjahr5">Rahmenbedingungen!$L$9</definedName>
    <definedName name="txt_stichtag">Rahmenbedingungen!$C$7</definedName>
    <definedName name="txt_zeit_erhebung">Rahmenbedingungen!$C$9</definedName>
    <definedName name="txt_zeit_prognose">Rahmenbedingungen!$C$11</definedName>
    <definedName name="Urlaub_Frauen">B_3_1_11!$A$57:$G$60</definedName>
    <definedName name="Urlaub_maenner">B_3_1_11!$A$62:$G$65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2" l="1"/>
  <c r="F64" i="12"/>
  <c r="E64" i="12"/>
  <c r="D64" i="12"/>
  <c r="C64" i="12"/>
  <c r="E60" i="12"/>
  <c r="G59" i="12"/>
  <c r="E59" i="12"/>
  <c r="D59" i="12"/>
  <c r="C59" i="12"/>
  <c r="E58" i="12"/>
  <c r="AN88" i="5" l="1"/>
  <c r="AN89" i="5"/>
  <c r="AN90" i="5"/>
  <c r="AN91" i="5"/>
  <c r="AN92" i="5"/>
  <c r="AN87" i="5"/>
  <c r="AN79" i="5"/>
  <c r="AN80" i="5"/>
  <c r="AN81" i="5"/>
  <c r="AN82" i="5"/>
  <c r="AN83" i="5"/>
  <c r="AN84" i="5"/>
  <c r="AN78" i="5"/>
  <c r="AN70" i="5"/>
  <c r="AN71" i="5"/>
  <c r="AN72" i="5"/>
  <c r="AN73" i="5"/>
  <c r="AN74" i="5"/>
  <c r="AN75" i="5"/>
  <c r="AN69" i="5"/>
  <c r="AL88" i="5"/>
  <c r="AL89" i="5"/>
  <c r="AL90" i="5"/>
  <c r="AL91" i="5"/>
  <c r="AL92" i="5"/>
  <c r="AL87" i="5"/>
  <c r="AL79" i="5"/>
  <c r="AL80" i="5"/>
  <c r="AL81" i="5"/>
  <c r="AL82" i="5"/>
  <c r="AL83" i="5"/>
  <c r="AL84" i="5"/>
  <c r="AL78" i="5"/>
  <c r="AL70" i="5"/>
  <c r="AL71" i="5"/>
  <c r="AL72" i="5"/>
  <c r="AL73" i="5"/>
  <c r="AL74" i="5"/>
  <c r="AL75" i="5"/>
  <c r="AL69" i="5"/>
  <c r="C9" i="15" l="1"/>
  <c r="C10" i="15"/>
  <c r="C11" i="15"/>
  <c r="C12" i="15"/>
  <c r="C13" i="15"/>
  <c r="C14" i="15"/>
  <c r="C8" i="15"/>
  <c r="B9" i="15"/>
  <c r="B10" i="15"/>
  <c r="B11" i="15"/>
  <c r="B12" i="15"/>
  <c r="B13" i="15"/>
  <c r="B14" i="15"/>
  <c r="B8" i="15"/>
  <c r="A67" i="7"/>
  <c r="A68" i="7"/>
  <c r="A69" i="7"/>
  <c r="A70" i="7"/>
  <c r="A71" i="7"/>
  <c r="A72" i="7"/>
  <c r="A66" i="7"/>
  <c r="A10" i="7"/>
  <c r="A11" i="7"/>
  <c r="A12" i="7"/>
  <c r="A13" i="7"/>
  <c r="A14" i="7"/>
  <c r="A15" i="7"/>
  <c r="A9" i="7"/>
  <c r="A24" i="2" l="1"/>
  <c r="A117" i="18" l="1"/>
  <c r="A112" i="18"/>
  <c r="A113" i="18"/>
  <c r="A114" i="18"/>
  <c r="A115" i="18"/>
  <c r="A116" i="18"/>
  <c r="A111" i="18"/>
  <c r="L232" i="18" l="1"/>
  <c r="M232" i="18"/>
  <c r="R26" i="10"/>
  <c r="H63" i="10"/>
  <c r="A63" i="10"/>
  <c r="O53" i="10"/>
  <c r="H53" i="10"/>
  <c r="A53" i="10"/>
  <c r="G374" i="18"/>
  <c r="F374" i="18"/>
  <c r="E374" i="18"/>
  <c r="D374" i="18"/>
  <c r="C374" i="18"/>
  <c r="G348" i="18"/>
  <c r="H348" i="18"/>
  <c r="I348" i="18"/>
  <c r="J348" i="18"/>
  <c r="K348" i="18"/>
  <c r="L348" i="18"/>
  <c r="M348" i="18"/>
  <c r="N348" i="18"/>
  <c r="O348" i="18"/>
  <c r="P348" i="18"/>
  <c r="Q348" i="18"/>
  <c r="R348" i="18"/>
  <c r="S348" i="18"/>
  <c r="T348" i="18"/>
  <c r="U348" i="18"/>
  <c r="F348" i="18"/>
  <c r="E348" i="18"/>
  <c r="D348" i="18"/>
  <c r="C348" i="18"/>
  <c r="B348" i="18"/>
  <c r="G304" i="18"/>
  <c r="H304" i="18"/>
  <c r="I304" i="18"/>
  <c r="J304" i="18"/>
  <c r="K304" i="18"/>
  <c r="L304" i="18"/>
  <c r="M304" i="18"/>
  <c r="N304" i="18"/>
  <c r="O304" i="18"/>
  <c r="P304" i="18"/>
  <c r="Q304" i="18"/>
  <c r="R304" i="18"/>
  <c r="S304" i="18"/>
  <c r="T304" i="18"/>
  <c r="U304" i="18"/>
  <c r="F304" i="18"/>
  <c r="E304" i="18"/>
  <c r="D304" i="18"/>
  <c r="C304" i="18"/>
  <c r="B304" i="18"/>
  <c r="G263" i="18"/>
  <c r="H263" i="18"/>
  <c r="I263" i="18"/>
  <c r="J263" i="18"/>
  <c r="K263" i="18"/>
  <c r="L263" i="18"/>
  <c r="M263" i="18"/>
  <c r="N263" i="18"/>
  <c r="O263" i="18"/>
  <c r="P263" i="18"/>
  <c r="Q263" i="18"/>
  <c r="R263" i="18"/>
  <c r="S263" i="18"/>
  <c r="T263" i="18"/>
  <c r="U263" i="18"/>
  <c r="F263" i="18"/>
  <c r="E263" i="18"/>
  <c r="D263" i="18"/>
  <c r="C263" i="18"/>
  <c r="B263" i="18"/>
  <c r="R211" i="18"/>
  <c r="N211" i="18"/>
  <c r="J211" i="18"/>
  <c r="F211" i="18"/>
  <c r="B211" i="18"/>
  <c r="R168" i="18"/>
  <c r="N168" i="18"/>
  <c r="J168" i="18"/>
  <c r="F168" i="18"/>
  <c r="B168" i="18"/>
  <c r="R128" i="18"/>
  <c r="N128" i="18"/>
  <c r="J128" i="18"/>
  <c r="F128" i="18"/>
  <c r="B128" i="18"/>
  <c r="C11" i="16"/>
  <c r="C7" i="15" s="1"/>
  <c r="C9" i="16"/>
  <c r="B85" i="18"/>
  <c r="AI68" i="6"/>
  <c r="AI70" i="6"/>
  <c r="AI71" i="6"/>
  <c r="AI61" i="6"/>
  <c r="AI62" i="6"/>
  <c r="AI63" i="6"/>
  <c r="AG68" i="6"/>
  <c r="AG69" i="6"/>
  <c r="AG70" i="6"/>
  <c r="AG61" i="6"/>
  <c r="AG62" i="6"/>
  <c r="AG63" i="6"/>
  <c r="AD68" i="6"/>
  <c r="AD69" i="6"/>
  <c r="AD70" i="6"/>
  <c r="AD61" i="6"/>
  <c r="AD62" i="6"/>
  <c r="AD63" i="6"/>
  <c r="AB68" i="6"/>
  <c r="AB69" i="6"/>
  <c r="AB70" i="6"/>
  <c r="AB61" i="6"/>
  <c r="AB62" i="6"/>
  <c r="AB63" i="6"/>
  <c r="Y68" i="6"/>
  <c r="Y69" i="6"/>
  <c r="Y70" i="6"/>
  <c r="W46" i="6"/>
  <c r="W47" i="6"/>
  <c r="W48" i="6"/>
  <c r="W49" i="6"/>
  <c r="W50" i="6"/>
  <c r="W51" i="6"/>
  <c r="W52" i="6"/>
  <c r="W53" i="6"/>
  <c r="W54" i="6"/>
  <c r="W55" i="6"/>
  <c r="W56" i="6"/>
  <c r="W57" i="6"/>
  <c r="W68" i="6"/>
  <c r="W69" i="6"/>
  <c r="W70" i="6"/>
  <c r="W61" i="6"/>
  <c r="W62" i="6"/>
  <c r="W63" i="6"/>
  <c r="T68" i="6"/>
  <c r="T69" i="6"/>
  <c r="T70" i="6"/>
  <c r="T61" i="6"/>
  <c r="T62" i="6"/>
  <c r="T63" i="6"/>
  <c r="R68" i="6"/>
  <c r="R69" i="6"/>
  <c r="R70" i="6"/>
  <c r="R61" i="6"/>
  <c r="R62" i="6"/>
  <c r="R63" i="6"/>
  <c r="O61" i="6"/>
  <c r="O62" i="6"/>
  <c r="O63" i="6"/>
  <c r="O68" i="6"/>
  <c r="O69" i="6"/>
  <c r="O70" i="6"/>
  <c r="M68" i="6"/>
  <c r="M69" i="6"/>
  <c r="M70" i="6"/>
  <c r="M61" i="6"/>
  <c r="M62" i="6"/>
  <c r="M63" i="6"/>
  <c r="J61" i="6"/>
  <c r="J62" i="6"/>
  <c r="J63" i="6"/>
  <c r="J68" i="6"/>
  <c r="J69" i="6"/>
  <c r="J70" i="6"/>
  <c r="H68" i="6"/>
  <c r="H69" i="6"/>
  <c r="H70" i="6"/>
  <c r="H61" i="6"/>
  <c r="H62" i="6"/>
  <c r="H63" i="6"/>
  <c r="E61" i="6"/>
  <c r="E62" i="6"/>
  <c r="E63" i="6"/>
  <c r="E68" i="6"/>
  <c r="E69" i="6"/>
  <c r="E70" i="6"/>
  <c r="C68" i="6"/>
  <c r="C69" i="6"/>
  <c r="C70" i="6"/>
  <c r="C61" i="6"/>
  <c r="C62" i="6"/>
  <c r="C63" i="6"/>
  <c r="AN61" i="5"/>
  <c r="AN62" i="5"/>
  <c r="AN63" i="5"/>
  <c r="AN64" i="5"/>
  <c r="AN65" i="5"/>
  <c r="AL61" i="5"/>
  <c r="AL62" i="5"/>
  <c r="AL63" i="5"/>
  <c r="AL64" i="5"/>
  <c r="AL65" i="5"/>
  <c r="AI79" i="5"/>
  <c r="AI80" i="5"/>
  <c r="AI81" i="5"/>
  <c r="AI82" i="5"/>
  <c r="AI70" i="5"/>
  <c r="AI71" i="5"/>
  <c r="AI72" i="5"/>
  <c r="AI73" i="5"/>
  <c r="AI74" i="5"/>
  <c r="AI61" i="5"/>
  <c r="AI62" i="5"/>
  <c r="AI63" i="5"/>
  <c r="AI64" i="5"/>
  <c r="AI65" i="5"/>
  <c r="AG70" i="5"/>
  <c r="AG71" i="5"/>
  <c r="AG72" i="5"/>
  <c r="AG73" i="5"/>
  <c r="AG74" i="5"/>
  <c r="AG61" i="5"/>
  <c r="AG62" i="5"/>
  <c r="AG63" i="5"/>
  <c r="AG64" i="5"/>
  <c r="AG65" i="5"/>
  <c r="AD70" i="5"/>
  <c r="AD71" i="5"/>
  <c r="AD72" i="5"/>
  <c r="AD73" i="5"/>
  <c r="AD74" i="5"/>
  <c r="AD61" i="5"/>
  <c r="AD62" i="5"/>
  <c r="AD63" i="5"/>
  <c r="AD64" i="5"/>
  <c r="AD65" i="5"/>
  <c r="AB70" i="5"/>
  <c r="AB71" i="5"/>
  <c r="AB72" i="5"/>
  <c r="AB73" i="5"/>
  <c r="AB74" i="5"/>
  <c r="AB61" i="5"/>
  <c r="AB62" i="5"/>
  <c r="AB63" i="5"/>
  <c r="AB64" i="5"/>
  <c r="AB65" i="5"/>
  <c r="Y70" i="5"/>
  <c r="Y71" i="5"/>
  <c r="Y72" i="5"/>
  <c r="Y73" i="5"/>
  <c r="Y74" i="5"/>
  <c r="Y61" i="5"/>
  <c r="Y62" i="5"/>
  <c r="Y63" i="5"/>
  <c r="Y64" i="5"/>
  <c r="Y65" i="5"/>
  <c r="W70" i="5"/>
  <c r="W71" i="5"/>
  <c r="W72" i="5"/>
  <c r="W73" i="5"/>
  <c r="W74" i="5"/>
  <c r="W61" i="5"/>
  <c r="W62" i="5"/>
  <c r="W63" i="5"/>
  <c r="W64" i="5"/>
  <c r="W65" i="5"/>
  <c r="T70" i="5"/>
  <c r="T71" i="5"/>
  <c r="T72" i="5"/>
  <c r="T73" i="5"/>
  <c r="T74" i="5"/>
  <c r="T61" i="5"/>
  <c r="T62" i="5"/>
  <c r="T63" i="5"/>
  <c r="T64" i="5"/>
  <c r="T65" i="5"/>
  <c r="R70" i="5"/>
  <c r="R71" i="5"/>
  <c r="R72" i="5"/>
  <c r="R73" i="5"/>
  <c r="R74" i="5"/>
  <c r="R61" i="5"/>
  <c r="R62" i="5"/>
  <c r="R63" i="5"/>
  <c r="R64" i="5"/>
  <c r="R65" i="5"/>
  <c r="M70" i="5"/>
  <c r="M71" i="5"/>
  <c r="M72" i="5"/>
  <c r="M73" i="5"/>
  <c r="M74" i="5"/>
  <c r="M61" i="5"/>
  <c r="M62" i="5"/>
  <c r="M63" i="5"/>
  <c r="M64" i="5"/>
  <c r="M65" i="5"/>
  <c r="O70" i="5"/>
  <c r="O71" i="5"/>
  <c r="O72" i="5"/>
  <c r="O73" i="5"/>
  <c r="O74" i="5"/>
  <c r="J70" i="5"/>
  <c r="J71" i="5"/>
  <c r="J72" i="5"/>
  <c r="J73" i="5"/>
  <c r="J74" i="5"/>
  <c r="H70" i="5"/>
  <c r="H71" i="5"/>
  <c r="H72" i="5"/>
  <c r="H73" i="5"/>
  <c r="H74" i="5"/>
  <c r="H61" i="5"/>
  <c r="H62" i="5"/>
  <c r="H63" i="5"/>
  <c r="H64" i="5"/>
  <c r="H65" i="5"/>
  <c r="E70" i="5"/>
  <c r="E71" i="5"/>
  <c r="E72" i="5"/>
  <c r="E73" i="5"/>
  <c r="E74" i="5"/>
  <c r="C70" i="5"/>
  <c r="C71" i="5"/>
  <c r="C72" i="5"/>
  <c r="C73" i="5"/>
  <c r="C74" i="5"/>
  <c r="A86" i="5"/>
  <c r="A82" i="5"/>
  <c r="A83" i="5"/>
  <c r="A84" i="5"/>
  <c r="C61" i="5"/>
  <c r="C62" i="5"/>
  <c r="C63" i="5"/>
  <c r="C64" i="5"/>
  <c r="C65" i="5"/>
  <c r="C66" i="5"/>
  <c r="O61" i="5"/>
  <c r="O62" i="5"/>
  <c r="O63" i="5"/>
  <c r="O64" i="5"/>
  <c r="O65" i="5"/>
  <c r="O66" i="5"/>
  <c r="J61" i="5"/>
  <c r="J62" i="5"/>
  <c r="J63" i="5"/>
  <c r="J64" i="5"/>
  <c r="J65" i="5"/>
  <c r="J66" i="5"/>
  <c r="E61" i="5"/>
  <c r="E62" i="5"/>
  <c r="E63" i="5"/>
  <c r="E64" i="5"/>
  <c r="E65" i="5"/>
  <c r="E66" i="5"/>
  <c r="A71" i="5"/>
  <c r="A72" i="5"/>
  <c r="A73" i="5"/>
  <c r="A69" i="5"/>
  <c r="A90" i="5"/>
  <c r="A89" i="5"/>
  <c r="A43" i="10" l="1"/>
  <c r="O63" i="10" s="1"/>
  <c r="A9" i="10"/>
  <c r="O31" i="10" s="1"/>
  <c r="Q61" i="6"/>
  <c r="S61" i="6" s="1"/>
  <c r="Q62" i="6"/>
  <c r="U62" i="6" s="1"/>
  <c r="G69" i="6"/>
  <c r="K69" i="6" s="1"/>
  <c r="AA69" i="6"/>
  <c r="AC69" i="6" s="1"/>
  <c r="AF62" i="6"/>
  <c r="AH62" i="6" s="1"/>
  <c r="L69" i="6"/>
  <c r="N69" i="6" s="1"/>
  <c r="AF70" i="6"/>
  <c r="AH70" i="6" s="1"/>
  <c r="C10" i="9"/>
  <c r="AF68" i="6"/>
  <c r="AH68" i="6" s="1"/>
  <c r="Q63" i="6"/>
  <c r="S63" i="6" s="1"/>
  <c r="Q69" i="6"/>
  <c r="S69" i="6" s="1"/>
  <c r="Q70" i="6"/>
  <c r="S70" i="6" s="1"/>
  <c r="AA62" i="6"/>
  <c r="AC62" i="6" s="1"/>
  <c r="AF63" i="6"/>
  <c r="AH63" i="6" s="1"/>
  <c r="AE69" i="6"/>
  <c r="AJ62" i="6"/>
  <c r="G68" i="6"/>
  <c r="K68" i="6" s="1"/>
  <c r="L70" i="6"/>
  <c r="P70" i="6" s="1"/>
  <c r="V68" i="6"/>
  <c r="X68" i="6" s="1"/>
  <c r="L63" i="6"/>
  <c r="N63" i="6" s="1"/>
  <c r="AA61" i="6"/>
  <c r="AC61" i="6" s="1"/>
  <c r="L62" i="6"/>
  <c r="N62" i="6" s="1"/>
  <c r="V70" i="6"/>
  <c r="X70" i="6" s="1"/>
  <c r="AF61" i="6"/>
  <c r="G70" i="6"/>
  <c r="K70" i="6" s="1"/>
  <c r="L68" i="6"/>
  <c r="N68" i="6" s="1"/>
  <c r="L61" i="6"/>
  <c r="N61" i="6" s="1"/>
  <c r="Q68" i="6"/>
  <c r="S68" i="6" s="1"/>
  <c r="AA63" i="6"/>
  <c r="AC63" i="6" s="1"/>
  <c r="B10" i="14"/>
  <c r="H32" i="14" s="1"/>
  <c r="AA68" i="6"/>
  <c r="AC68" i="6" s="1"/>
  <c r="AA70" i="6"/>
  <c r="V69" i="6"/>
  <c r="S62" i="6" l="1"/>
  <c r="U61" i="6"/>
  <c r="P69" i="6"/>
  <c r="AE61" i="6"/>
  <c r="Z68" i="6"/>
  <c r="AE62" i="6"/>
  <c r="Z70" i="6"/>
  <c r="U63" i="6"/>
  <c r="AJ70" i="6"/>
  <c r="AJ63" i="6"/>
  <c r="U69" i="6"/>
  <c r="AJ68" i="6"/>
  <c r="I10" i="9"/>
  <c r="Q29" i="9"/>
  <c r="U70" i="6"/>
  <c r="N70" i="6"/>
  <c r="P63" i="6"/>
  <c r="P68" i="6"/>
  <c r="X69" i="6"/>
  <c r="Z69" i="6"/>
  <c r="AC70" i="6"/>
  <c r="AE70" i="6"/>
  <c r="AE63" i="6"/>
  <c r="AH61" i="6"/>
  <c r="AJ61" i="6"/>
  <c r="AE68" i="6"/>
  <c r="U68" i="6"/>
  <c r="I70" i="6"/>
  <c r="E32" i="14"/>
  <c r="B32" i="14"/>
  <c r="K32" i="14"/>
  <c r="E21" i="14"/>
  <c r="K21" i="14"/>
  <c r="H21" i="14"/>
  <c r="B21" i="14"/>
  <c r="K10" i="14"/>
  <c r="H10" i="14"/>
  <c r="E10" i="14"/>
  <c r="L225" i="18"/>
  <c r="M225" i="18"/>
  <c r="N225" i="18"/>
  <c r="O225" i="18"/>
  <c r="P225" i="18"/>
  <c r="Q225" i="18"/>
  <c r="R225" i="18"/>
  <c r="S225" i="18"/>
  <c r="T225" i="18"/>
  <c r="U225" i="18"/>
  <c r="N232" i="18"/>
  <c r="O232" i="18"/>
  <c r="P232" i="18"/>
  <c r="Q232" i="18"/>
  <c r="R232" i="18"/>
  <c r="S232" i="18"/>
  <c r="T232" i="18"/>
  <c r="U232" i="18"/>
  <c r="C214" i="18"/>
  <c r="D214" i="18"/>
  <c r="E214" i="18"/>
  <c r="F214" i="18"/>
  <c r="G214" i="18"/>
  <c r="H214" i="18"/>
  <c r="I214" i="18"/>
  <c r="J214" i="18"/>
  <c r="K214" i="18"/>
  <c r="L214" i="18"/>
  <c r="M214" i="18"/>
  <c r="N214" i="18"/>
  <c r="O214" i="18"/>
  <c r="P214" i="18"/>
  <c r="Q214" i="18"/>
  <c r="R214" i="18"/>
  <c r="S214" i="18"/>
  <c r="T214" i="18"/>
  <c r="L66" i="10" s="1"/>
  <c r="U214" i="18"/>
  <c r="B214" i="18"/>
  <c r="E66" i="10" l="1"/>
  <c r="F67" i="10"/>
  <c r="F56" i="10"/>
  <c r="M68" i="10"/>
  <c r="L68" i="10"/>
  <c r="L67" i="10"/>
  <c r="M67" i="10"/>
  <c r="J66" i="10"/>
  <c r="I66" i="10"/>
  <c r="C66" i="10"/>
  <c r="I68" i="10"/>
  <c r="J68" i="10"/>
  <c r="P234" i="18"/>
  <c r="K67" i="10"/>
  <c r="D67" i="10"/>
  <c r="U234" i="18"/>
  <c r="M66" i="10"/>
  <c r="K66" i="10"/>
  <c r="D56" i="10"/>
  <c r="K68" i="10"/>
  <c r="R234" i="18"/>
  <c r="J67" i="10"/>
  <c r="I67" i="10"/>
  <c r="D68" i="10"/>
  <c r="F68" i="10"/>
  <c r="E68" i="10"/>
  <c r="C68" i="10"/>
  <c r="B68" i="10"/>
  <c r="Q234" i="18"/>
  <c r="D66" i="10"/>
  <c r="F66" i="10"/>
  <c r="B66" i="10"/>
  <c r="T66" i="10"/>
  <c r="M234" i="18"/>
  <c r="R66" i="10"/>
  <c r="Q56" i="10"/>
  <c r="S56" i="10"/>
  <c r="P56" i="10"/>
  <c r="Q66" i="10"/>
  <c r="R56" i="10"/>
  <c r="T56" i="10"/>
  <c r="K56" i="10"/>
  <c r="M56" i="10"/>
  <c r="L56" i="10"/>
  <c r="J56" i="10"/>
  <c r="I56" i="10"/>
  <c r="C67" i="10"/>
  <c r="B67" i="10"/>
  <c r="E67" i="10"/>
  <c r="L234" i="18"/>
  <c r="C56" i="10"/>
  <c r="B56" i="10"/>
  <c r="E56" i="10"/>
  <c r="S66" i="10"/>
  <c r="B46" i="10"/>
  <c r="P66" i="10" s="1"/>
  <c r="S234" i="18"/>
  <c r="O234" i="18"/>
  <c r="N234" i="18"/>
  <c r="T234" i="18"/>
  <c r="D46" i="10" l="1"/>
  <c r="G46" i="10"/>
  <c r="F46" i="10"/>
  <c r="H46" i="10"/>
  <c r="C46" i="10"/>
  <c r="E46" i="10"/>
  <c r="F102" i="3" l="1"/>
  <c r="E102" i="3"/>
  <c r="F101" i="3"/>
  <c r="E101" i="3"/>
  <c r="F100" i="3"/>
  <c r="E100" i="3"/>
  <c r="F99" i="3"/>
  <c r="E99" i="3"/>
  <c r="H99" i="3" l="1"/>
  <c r="H101" i="3"/>
  <c r="H102" i="3"/>
  <c r="G102" i="3"/>
  <c r="G100" i="3"/>
  <c r="H100" i="3"/>
  <c r="G99" i="3"/>
  <c r="G101" i="3"/>
  <c r="C232" i="18"/>
  <c r="D232" i="18"/>
  <c r="E232" i="18"/>
  <c r="F232" i="18"/>
  <c r="G232" i="18"/>
  <c r="H232" i="18"/>
  <c r="L58" i="10" s="1"/>
  <c r="I232" i="18"/>
  <c r="M58" i="10" s="1"/>
  <c r="J232" i="18"/>
  <c r="K232" i="18"/>
  <c r="B232" i="18"/>
  <c r="C225" i="18"/>
  <c r="D225" i="18"/>
  <c r="E225" i="18"/>
  <c r="F225" i="18"/>
  <c r="G225" i="18"/>
  <c r="H225" i="18"/>
  <c r="I225" i="18"/>
  <c r="J225" i="18"/>
  <c r="K225" i="18"/>
  <c r="B225" i="18"/>
  <c r="M24" i="11"/>
  <c r="L24" i="11"/>
  <c r="L7" i="11"/>
  <c r="M7" i="11"/>
  <c r="F57" i="10" l="1"/>
  <c r="K7" i="11"/>
  <c r="I234" i="18"/>
  <c r="D57" i="10"/>
  <c r="C234" i="18"/>
  <c r="R58" i="10"/>
  <c r="T58" i="10"/>
  <c r="K58" i="10"/>
  <c r="F58" i="10"/>
  <c r="T68" i="10"/>
  <c r="D58" i="10"/>
  <c r="R68" i="10"/>
  <c r="K24" i="11"/>
  <c r="B57" i="10"/>
  <c r="C57" i="10"/>
  <c r="B234" i="18"/>
  <c r="E57" i="10"/>
  <c r="D234" i="18"/>
  <c r="B58" i="10"/>
  <c r="C58" i="10"/>
  <c r="Q68" i="10"/>
  <c r="B48" i="10"/>
  <c r="P68" i="10" s="1"/>
  <c r="S58" i="10"/>
  <c r="Q58" i="10"/>
  <c r="P58" i="10"/>
  <c r="J58" i="10"/>
  <c r="I58" i="10"/>
  <c r="E58" i="10"/>
  <c r="S68" i="10"/>
  <c r="S57" i="10"/>
  <c r="J234" i="18"/>
  <c r="Q57" i="10"/>
  <c r="P57" i="10"/>
  <c r="T57" i="10"/>
  <c r="R57" i="10"/>
  <c r="K234" i="18"/>
  <c r="H234" i="18"/>
  <c r="S67" i="10"/>
  <c r="I57" i="10"/>
  <c r="L57" i="10"/>
  <c r="J57" i="10"/>
  <c r="Q67" i="10"/>
  <c r="F234" i="18"/>
  <c r="M57" i="10"/>
  <c r="K57" i="10"/>
  <c r="R67" i="10"/>
  <c r="G234" i="18"/>
  <c r="E234" i="18"/>
  <c r="T67" i="10"/>
  <c r="B47" i="10"/>
  <c r="L15" i="14"/>
  <c r="I15" i="14"/>
  <c r="F15" i="14"/>
  <c r="C15" i="14"/>
  <c r="G48" i="10" l="1"/>
  <c r="F48" i="10"/>
  <c r="H48" i="10"/>
  <c r="D48" i="10"/>
  <c r="E48" i="10"/>
  <c r="C48" i="10"/>
  <c r="D47" i="10"/>
  <c r="E47" i="10"/>
  <c r="P67" i="10"/>
  <c r="F47" i="10" s="1"/>
  <c r="C47" i="10"/>
  <c r="H47" i="10"/>
  <c r="G47" i="10"/>
  <c r="L26" i="14"/>
  <c r="I26" i="14"/>
  <c r="F26" i="14"/>
  <c r="C26" i="14"/>
  <c r="L36" i="14"/>
  <c r="I36" i="14"/>
  <c r="F36" i="14"/>
  <c r="C36" i="14"/>
  <c r="U367" i="18"/>
  <c r="C367" i="18"/>
  <c r="D367" i="18"/>
  <c r="E367" i="18"/>
  <c r="F367" i="18"/>
  <c r="G367" i="18"/>
  <c r="H367" i="18"/>
  <c r="I367" i="18"/>
  <c r="J367" i="18"/>
  <c r="K367" i="18"/>
  <c r="L367" i="18"/>
  <c r="M367" i="18"/>
  <c r="N367" i="18"/>
  <c r="O367" i="18"/>
  <c r="P367" i="18"/>
  <c r="Q367" i="18"/>
  <c r="R367" i="18"/>
  <c r="S367" i="18"/>
  <c r="T367" i="18"/>
  <c r="B367" i="18"/>
  <c r="C360" i="18"/>
  <c r="D360" i="18"/>
  <c r="E360" i="18"/>
  <c r="F360" i="18"/>
  <c r="G360" i="18"/>
  <c r="H360" i="18"/>
  <c r="I360" i="18"/>
  <c r="J360" i="18"/>
  <c r="K360" i="18"/>
  <c r="L360" i="18"/>
  <c r="M360" i="18"/>
  <c r="N360" i="18"/>
  <c r="O360" i="18"/>
  <c r="P360" i="18"/>
  <c r="Q360" i="18"/>
  <c r="R360" i="18"/>
  <c r="S360" i="18"/>
  <c r="T360" i="18"/>
  <c r="U360" i="18"/>
  <c r="B360" i="18"/>
  <c r="C349" i="18"/>
  <c r="D349" i="18"/>
  <c r="E349" i="18"/>
  <c r="F349" i="18"/>
  <c r="G349" i="18"/>
  <c r="H349" i="18"/>
  <c r="I349" i="18"/>
  <c r="J349" i="18"/>
  <c r="K349" i="18"/>
  <c r="L349" i="18"/>
  <c r="M349" i="18"/>
  <c r="N349" i="18"/>
  <c r="O349" i="18"/>
  <c r="P349" i="18"/>
  <c r="Q349" i="18"/>
  <c r="R349" i="18"/>
  <c r="S349" i="18"/>
  <c r="T349" i="18"/>
  <c r="U349" i="18"/>
  <c r="B349" i="18"/>
  <c r="B370" i="18" l="1"/>
  <c r="S370" i="18"/>
  <c r="C370" i="18"/>
  <c r="K370" i="18"/>
  <c r="O370" i="18"/>
  <c r="R370" i="18"/>
  <c r="N370" i="18"/>
  <c r="J370" i="18"/>
  <c r="F370" i="18"/>
  <c r="C34" i="14"/>
  <c r="C35" i="14"/>
  <c r="L35" i="14"/>
  <c r="I35" i="14"/>
  <c r="U370" i="18"/>
  <c r="T370" i="18"/>
  <c r="P370" i="18"/>
  <c r="L370" i="18"/>
  <c r="H370" i="18"/>
  <c r="D370" i="18"/>
  <c r="Q370" i="18"/>
  <c r="M370" i="18"/>
  <c r="I370" i="18"/>
  <c r="E370" i="18"/>
  <c r="L34" i="14"/>
  <c r="I34" i="14"/>
  <c r="F35" i="14"/>
  <c r="F33" i="14"/>
  <c r="F34" i="14"/>
  <c r="C33" i="14"/>
  <c r="I33" i="14"/>
  <c r="G370" i="18"/>
  <c r="L33" i="14"/>
  <c r="B51" i="3"/>
  <c r="F5" i="2"/>
  <c r="B49" i="3"/>
  <c r="L37" i="14" l="1"/>
  <c r="I37" i="14"/>
  <c r="C37" i="14"/>
  <c r="F37" i="14"/>
  <c r="C45" i="6"/>
  <c r="E45" i="6"/>
  <c r="H45" i="6"/>
  <c r="J45" i="6"/>
  <c r="M45" i="6"/>
  <c r="O45" i="6"/>
  <c r="R45" i="6"/>
  <c r="T45" i="6"/>
  <c r="W45" i="6"/>
  <c r="Y45" i="6"/>
  <c r="AB45" i="6"/>
  <c r="AD45" i="6"/>
  <c r="AG45" i="6"/>
  <c r="AI45" i="6"/>
  <c r="C46" i="6"/>
  <c r="E46" i="6"/>
  <c r="H46" i="6"/>
  <c r="J46" i="6"/>
  <c r="M46" i="6"/>
  <c r="O46" i="6"/>
  <c r="R46" i="6"/>
  <c r="T46" i="6"/>
  <c r="Y46" i="6"/>
  <c r="AB46" i="6"/>
  <c r="AD46" i="6"/>
  <c r="AG46" i="6"/>
  <c r="AI46" i="6"/>
  <c r="C47" i="6"/>
  <c r="E47" i="6"/>
  <c r="H47" i="6"/>
  <c r="J47" i="6"/>
  <c r="M47" i="6"/>
  <c r="O47" i="6"/>
  <c r="R47" i="6"/>
  <c r="T47" i="6"/>
  <c r="Y47" i="6"/>
  <c r="AB47" i="6"/>
  <c r="AD47" i="6"/>
  <c r="AG47" i="6"/>
  <c r="AI47" i="6"/>
  <c r="C48" i="6"/>
  <c r="E48" i="6"/>
  <c r="H48" i="6"/>
  <c r="J48" i="6"/>
  <c r="M48" i="6"/>
  <c r="O48" i="6"/>
  <c r="R48" i="6"/>
  <c r="T48" i="6"/>
  <c r="Y48" i="6"/>
  <c r="AB48" i="6"/>
  <c r="AD48" i="6"/>
  <c r="AG48" i="6"/>
  <c r="AI48" i="6"/>
  <c r="C49" i="6"/>
  <c r="E49" i="6"/>
  <c r="H49" i="6"/>
  <c r="J49" i="6"/>
  <c r="M49" i="6"/>
  <c r="O49" i="6"/>
  <c r="R49" i="6"/>
  <c r="T49" i="6"/>
  <c r="Y49" i="6"/>
  <c r="V49" i="6" s="1"/>
  <c r="AB49" i="6"/>
  <c r="AD49" i="6"/>
  <c r="AG49" i="6"/>
  <c r="AI49" i="6"/>
  <c r="C50" i="6"/>
  <c r="E50" i="6"/>
  <c r="H50" i="6"/>
  <c r="J50" i="6"/>
  <c r="M50" i="6"/>
  <c r="O50" i="6"/>
  <c r="R50" i="6"/>
  <c r="T50" i="6"/>
  <c r="Y50" i="6"/>
  <c r="AB50" i="6"/>
  <c r="AD50" i="6"/>
  <c r="AG50" i="6"/>
  <c r="AI50" i="6"/>
  <c r="C51" i="6"/>
  <c r="E51" i="6"/>
  <c r="H51" i="6"/>
  <c r="J51" i="6"/>
  <c r="M51" i="6"/>
  <c r="O51" i="6"/>
  <c r="R51" i="6"/>
  <c r="T51" i="6"/>
  <c r="Y51" i="6"/>
  <c r="V51" i="6" s="1"/>
  <c r="X51" i="6" s="1"/>
  <c r="AB51" i="6"/>
  <c r="AD51" i="6"/>
  <c r="AG51" i="6"/>
  <c r="AI51" i="6"/>
  <c r="C52" i="6"/>
  <c r="E52" i="6"/>
  <c r="H52" i="6"/>
  <c r="J52" i="6"/>
  <c r="M52" i="6"/>
  <c r="O52" i="6"/>
  <c r="R52" i="6"/>
  <c r="T52" i="6"/>
  <c r="Y52" i="6"/>
  <c r="AB52" i="6"/>
  <c r="AD52" i="6"/>
  <c r="AG52" i="6"/>
  <c r="AI52" i="6"/>
  <c r="C53" i="6"/>
  <c r="E53" i="6"/>
  <c r="H53" i="6"/>
  <c r="J53" i="6"/>
  <c r="M53" i="6"/>
  <c r="O53" i="6"/>
  <c r="R53" i="6"/>
  <c r="T53" i="6"/>
  <c r="Y53" i="6"/>
  <c r="AB53" i="6"/>
  <c r="AD53" i="6"/>
  <c r="AG53" i="6"/>
  <c r="AI53" i="6"/>
  <c r="C54" i="6"/>
  <c r="E54" i="6"/>
  <c r="H54" i="6"/>
  <c r="J54" i="6"/>
  <c r="M54" i="6"/>
  <c r="O54" i="6"/>
  <c r="R54" i="6"/>
  <c r="T54" i="6"/>
  <c r="Y54" i="6"/>
  <c r="AB54" i="6"/>
  <c r="AD54" i="6"/>
  <c r="AG54" i="6"/>
  <c r="AI54" i="6"/>
  <c r="C55" i="6"/>
  <c r="E55" i="6"/>
  <c r="H55" i="6"/>
  <c r="J55" i="6"/>
  <c r="M55" i="6"/>
  <c r="O55" i="6"/>
  <c r="R55" i="6"/>
  <c r="T55" i="6"/>
  <c r="Y55" i="6"/>
  <c r="AB55" i="6"/>
  <c r="AD55" i="6"/>
  <c r="AG55" i="6"/>
  <c r="AI55" i="6"/>
  <c r="C56" i="6"/>
  <c r="E56" i="6"/>
  <c r="H56" i="6"/>
  <c r="J56" i="6"/>
  <c r="M56" i="6"/>
  <c r="O56" i="6"/>
  <c r="R56" i="6"/>
  <c r="T56" i="6"/>
  <c r="Y56" i="6"/>
  <c r="AB56" i="6"/>
  <c r="AD56" i="6"/>
  <c r="AG56" i="6"/>
  <c r="AI56" i="6"/>
  <c r="C57" i="6"/>
  <c r="E57" i="6"/>
  <c r="H57" i="6"/>
  <c r="J57" i="6"/>
  <c r="M57" i="6"/>
  <c r="O57" i="6"/>
  <c r="R57" i="6"/>
  <c r="T57" i="6"/>
  <c r="Y57" i="6"/>
  <c r="AB57" i="6"/>
  <c r="AD57" i="6"/>
  <c r="AG57" i="6"/>
  <c r="AI57" i="6"/>
  <c r="C60" i="6"/>
  <c r="E60" i="6"/>
  <c r="H60" i="6"/>
  <c r="J60" i="6"/>
  <c r="M60" i="6"/>
  <c r="O60" i="6"/>
  <c r="R60" i="6"/>
  <c r="T60" i="6"/>
  <c r="W60" i="6"/>
  <c r="Y60" i="6"/>
  <c r="AB60" i="6"/>
  <c r="AD60" i="6"/>
  <c r="AG60" i="6"/>
  <c r="AI60" i="6"/>
  <c r="Y61" i="6"/>
  <c r="V61" i="6" s="1"/>
  <c r="X61" i="6" s="1"/>
  <c r="Y62" i="6"/>
  <c r="V62" i="6" s="1"/>
  <c r="X62" i="6" s="1"/>
  <c r="Y63" i="6"/>
  <c r="C64" i="6"/>
  <c r="E64" i="6"/>
  <c r="H64" i="6"/>
  <c r="J64" i="6"/>
  <c r="M64" i="6"/>
  <c r="O64" i="6"/>
  <c r="R64" i="6"/>
  <c r="T64" i="6"/>
  <c r="W64" i="6"/>
  <c r="Y64" i="6"/>
  <c r="AB64" i="6"/>
  <c r="AD64" i="6"/>
  <c r="AG64" i="6"/>
  <c r="AI64" i="6"/>
  <c r="C67" i="6"/>
  <c r="E67" i="6"/>
  <c r="H67" i="6"/>
  <c r="J67" i="6"/>
  <c r="M67" i="6"/>
  <c r="O67" i="6"/>
  <c r="R67" i="6"/>
  <c r="T67" i="6"/>
  <c r="W67" i="6"/>
  <c r="Y67" i="6"/>
  <c r="AB67" i="6"/>
  <c r="AD67" i="6"/>
  <c r="AG67" i="6"/>
  <c r="AI67" i="6"/>
  <c r="C71" i="6"/>
  <c r="E71" i="6"/>
  <c r="H71" i="6"/>
  <c r="J71" i="6"/>
  <c r="M71" i="6"/>
  <c r="O71" i="6"/>
  <c r="R71" i="6"/>
  <c r="T71" i="6"/>
  <c r="W71" i="6"/>
  <c r="Y71" i="6"/>
  <c r="AB71" i="6"/>
  <c r="AD71" i="6"/>
  <c r="AG71" i="6"/>
  <c r="C74" i="6"/>
  <c r="E74" i="6"/>
  <c r="H74" i="6"/>
  <c r="J74" i="6"/>
  <c r="M74" i="6"/>
  <c r="O74" i="6"/>
  <c r="R74" i="6"/>
  <c r="T74" i="6"/>
  <c r="W74" i="6"/>
  <c r="Y74" i="6"/>
  <c r="AB74" i="6"/>
  <c r="AD74" i="6"/>
  <c r="AG74" i="6"/>
  <c r="AI74" i="6"/>
  <c r="C75" i="6"/>
  <c r="E75" i="6"/>
  <c r="H75" i="6"/>
  <c r="J75" i="6"/>
  <c r="M75" i="6"/>
  <c r="O75" i="6"/>
  <c r="R75" i="6"/>
  <c r="T75" i="6"/>
  <c r="W75" i="6"/>
  <c r="Y75" i="6"/>
  <c r="AB75" i="6"/>
  <c r="AD75" i="6"/>
  <c r="AG75" i="6"/>
  <c r="AI75" i="6"/>
  <c r="C77" i="6"/>
  <c r="E77" i="6"/>
  <c r="H77" i="6"/>
  <c r="J77" i="6"/>
  <c r="M77" i="6"/>
  <c r="O77" i="6"/>
  <c r="R77" i="6"/>
  <c r="T77" i="6"/>
  <c r="W77" i="6"/>
  <c r="Y77" i="6"/>
  <c r="AB77" i="6"/>
  <c r="AD77" i="6"/>
  <c r="AG77" i="6"/>
  <c r="AI77" i="6"/>
  <c r="AA51" i="6" l="1"/>
  <c r="AE51" i="6" s="1"/>
  <c r="G46" i="6"/>
  <c r="K46" i="6" s="1"/>
  <c r="AF45" i="6"/>
  <c r="AH45" i="6" s="1"/>
  <c r="AA50" i="6"/>
  <c r="AE50" i="6" s="1"/>
  <c r="V63" i="6"/>
  <c r="X63" i="6" s="1"/>
  <c r="L54" i="6"/>
  <c r="P54" i="6" s="1"/>
  <c r="Q52" i="6"/>
  <c r="S52" i="6" s="1"/>
  <c r="Q46" i="6"/>
  <c r="S46" i="6" s="1"/>
  <c r="C12" i="6"/>
  <c r="AA64" i="6"/>
  <c r="AC64" i="6" s="1"/>
  <c r="Q64" i="6"/>
  <c r="U64" i="6" s="1"/>
  <c r="G64" i="6"/>
  <c r="I64" i="6" s="1"/>
  <c r="AA56" i="6"/>
  <c r="AE56" i="6" s="1"/>
  <c r="Q55" i="6"/>
  <c r="S55" i="6" s="1"/>
  <c r="G55" i="6"/>
  <c r="I55" i="6" s="1"/>
  <c r="AF54" i="6"/>
  <c r="AJ54" i="6" s="1"/>
  <c r="V53" i="6"/>
  <c r="X53" i="6" s="1"/>
  <c r="L53" i="6"/>
  <c r="P53" i="6" s="1"/>
  <c r="AA52" i="6"/>
  <c r="AC52" i="6" s="1"/>
  <c r="AA49" i="6"/>
  <c r="AE49" i="6" s="1"/>
  <c r="Q49" i="6"/>
  <c r="S49" i="6" s="1"/>
  <c r="AF48" i="6"/>
  <c r="AJ48" i="6" s="1"/>
  <c r="AA46" i="6"/>
  <c r="AE46" i="6" s="1"/>
  <c r="AF55" i="6"/>
  <c r="AJ55" i="6" s="1"/>
  <c r="L56" i="6"/>
  <c r="P56" i="6" s="1"/>
  <c r="Q54" i="6"/>
  <c r="U54" i="6" s="1"/>
  <c r="G54" i="6"/>
  <c r="I54" i="6" s="1"/>
  <c r="AF53" i="6"/>
  <c r="AJ53" i="6" s="1"/>
  <c r="V52" i="6"/>
  <c r="X52" i="6" s="1"/>
  <c r="L52" i="6"/>
  <c r="P52" i="6" s="1"/>
  <c r="Q51" i="6"/>
  <c r="S51" i="6" s="1"/>
  <c r="AF50" i="6"/>
  <c r="AH50" i="6" s="1"/>
  <c r="Q48" i="6"/>
  <c r="S48" i="6" s="1"/>
  <c r="AF47" i="6"/>
  <c r="AJ47" i="6" s="1"/>
  <c r="G56" i="6"/>
  <c r="I56" i="6" s="1"/>
  <c r="V54" i="6"/>
  <c r="X54" i="6" s="1"/>
  <c r="AA53" i="6"/>
  <c r="AC53" i="6" s="1"/>
  <c r="G52" i="6"/>
  <c r="I52" i="6" s="1"/>
  <c r="AF51" i="6"/>
  <c r="AJ51" i="6" s="1"/>
  <c r="B12" i="6"/>
  <c r="AA55" i="6"/>
  <c r="AE55" i="6" s="1"/>
  <c r="L71" i="6"/>
  <c r="P71" i="6" s="1"/>
  <c r="AF64" i="6"/>
  <c r="AH64" i="6" s="1"/>
  <c r="V64" i="6"/>
  <c r="Z64" i="6" s="1"/>
  <c r="L64" i="6"/>
  <c r="N64" i="6" s="1"/>
  <c r="B64" i="6"/>
  <c r="D64" i="6" s="1"/>
  <c r="AF56" i="6"/>
  <c r="AH56" i="6" s="1"/>
  <c r="V55" i="6"/>
  <c r="X55" i="6" s="1"/>
  <c r="L55" i="6"/>
  <c r="N55" i="6" s="1"/>
  <c r="AA54" i="6"/>
  <c r="AE54" i="6" s="1"/>
  <c r="Q53" i="6"/>
  <c r="U53" i="6" s="1"/>
  <c r="G53" i="6"/>
  <c r="I53" i="6" s="1"/>
  <c r="AF52" i="6"/>
  <c r="AJ52" i="6" s="1"/>
  <c r="Q50" i="6"/>
  <c r="S50" i="6" s="1"/>
  <c r="AF49" i="6"/>
  <c r="AJ49" i="6" s="1"/>
  <c r="Q47" i="6"/>
  <c r="S47" i="6" s="1"/>
  <c r="AF46" i="6"/>
  <c r="AH46" i="6" s="1"/>
  <c r="Z49" i="6"/>
  <c r="X49" i="6"/>
  <c r="AG76" i="6"/>
  <c r="C58" i="6"/>
  <c r="M58" i="6"/>
  <c r="G74" i="6"/>
  <c r="K74" i="6" s="1"/>
  <c r="V45" i="6"/>
  <c r="X45" i="6" s="1"/>
  <c r="L50" i="6"/>
  <c r="P50" i="6" s="1"/>
  <c r="L46" i="6"/>
  <c r="N46" i="6" s="1"/>
  <c r="AA45" i="6"/>
  <c r="AC45" i="6" s="1"/>
  <c r="G45" i="6"/>
  <c r="K45" i="6" s="1"/>
  <c r="C76" i="6"/>
  <c r="W58" i="6"/>
  <c r="V77" i="6"/>
  <c r="Z77" i="6" s="1"/>
  <c r="G63" i="6"/>
  <c r="I63" i="6" s="1"/>
  <c r="B62" i="6"/>
  <c r="D62" i="6" s="1"/>
  <c r="Q74" i="6"/>
  <c r="S74" i="6" s="1"/>
  <c r="B61" i="6"/>
  <c r="D61" i="6" s="1"/>
  <c r="R65" i="6"/>
  <c r="AG58" i="6"/>
  <c r="L77" i="6"/>
  <c r="N77" i="6" s="1"/>
  <c r="B77" i="6"/>
  <c r="D77" i="6" s="1"/>
  <c r="V75" i="6"/>
  <c r="X75" i="6" s="1"/>
  <c r="M76" i="6"/>
  <c r="V67" i="6"/>
  <c r="X67" i="6" s="1"/>
  <c r="L67" i="6"/>
  <c r="P67" i="6" s="1"/>
  <c r="AI65" i="6"/>
  <c r="G61" i="6"/>
  <c r="I61" i="6" s="1"/>
  <c r="V60" i="6"/>
  <c r="Z60" i="6" s="1"/>
  <c r="Y76" i="6"/>
  <c r="G60" i="6"/>
  <c r="K60" i="6" s="1"/>
  <c r="T58" i="6"/>
  <c r="J58" i="6"/>
  <c r="AF71" i="6"/>
  <c r="V71" i="6"/>
  <c r="Z71" i="6" s="1"/>
  <c r="B69" i="6"/>
  <c r="F69" i="6" s="1"/>
  <c r="AF67" i="6"/>
  <c r="AH67" i="6" s="1"/>
  <c r="B67" i="6"/>
  <c r="D67" i="6" s="1"/>
  <c r="H65" i="6"/>
  <c r="G62" i="6"/>
  <c r="K62" i="6" s="1"/>
  <c r="AG65" i="6"/>
  <c r="Y65" i="6"/>
  <c r="P61" i="6"/>
  <c r="M65" i="6"/>
  <c r="B60" i="6"/>
  <c r="F60" i="6" s="1"/>
  <c r="AA57" i="6"/>
  <c r="AE57" i="6" s="1"/>
  <c r="G57" i="6"/>
  <c r="K57" i="6" s="1"/>
  <c r="V56" i="6"/>
  <c r="B56" i="6"/>
  <c r="F56" i="6" s="1"/>
  <c r="B53" i="6"/>
  <c r="F53" i="6" s="1"/>
  <c r="B52" i="6"/>
  <c r="D52" i="6" s="1"/>
  <c r="G51" i="6"/>
  <c r="K51" i="6" s="1"/>
  <c r="B50" i="6"/>
  <c r="D50" i="6" s="1"/>
  <c r="G49" i="6"/>
  <c r="I49" i="6" s="1"/>
  <c r="V48" i="6"/>
  <c r="Z48" i="6" s="1"/>
  <c r="B48" i="6"/>
  <c r="D48" i="6" s="1"/>
  <c r="O65" i="6"/>
  <c r="H58" i="6"/>
  <c r="E58" i="6"/>
  <c r="AD58" i="6"/>
  <c r="AI58" i="6"/>
  <c r="Y58" i="6"/>
  <c r="E65" i="6"/>
  <c r="AF75" i="6"/>
  <c r="AJ75" i="6" s="1"/>
  <c r="L75" i="6"/>
  <c r="AA74" i="6"/>
  <c r="AC74" i="6" s="1"/>
  <c r="B71" i="6"/>
  <c r="D71" i="6" s="1"/>
  <c r="AF60" i="6"/>
  <c r="AH60" i="6" s="1"/>
  <c r="L45" i="6"/>
  <c r="N45" i="6" s="1"/>
  <c r="AF77" i="6"/>
  <c r="AJ77" i="6" s="1"/>
  <c r="C65" i="6"/>
  <c r="Q60" i="6"/>
  <c r="U60" i="6" s="1"/>
  <c r="AB58" i="6"/>
  <c r="R58" i="6"/>
  <c r="V57" i="6"/>
  <c r="X57" i="6" s="1"/>
  <c r="B57" i="6"/>
  <c r="D57" i="6" s="1"/>
  <c r="Q56" i="6"/>
  <c r="S56" i="6" s="1"/>
  <c r="E76" i="6"/>
  <c r="B75" i="6"/>
  <c r="D75" i="6" s="1"/>
  <c r="W65" i="6"/>
  <c r="J65" i="6"/>
  <c r="AA60" i="6"/>
  <c r="AC60" i="6" s="1"/>
  <c r="L60" i="6"/>
  <c r="N60" i="6" s="1"/>
  <c r="O58" i="6"/>
  <c r="Q57" i="6"/>
  <c r="S57" i="6" s="1"/>
  <c r="B54" i="6"/>
  <c r="D54" i="6" s="1"/>
  <c r="L49" i="6"/>
  <c r="N49" i="6" s="1"/>
  <c r="G48" i="6"/>
  <c r="K48" i="6" s="1"/>
  <c r="AA47" i="6"/>
  <c r="AE47" i="6" s="1"/>
  <c r="L47" i="6"/>
  <c r="P47" i="6" s="1"/>
  <c r="B47" i="6"/>
  <c r="D47" i="6" s="1"/>
  <c r="V46" i="6"/>
  <c r="X46" i="6" s="1"/>
  <c r="B46" i="6"/>
  <c r="D46" i="6" s="1"/>
  <c r="AD65" i="6"/>
  <c r="AB65" i="6"/>
  <c r="T65" i="6"/>
  <c r="L51" i="6"/>
  <c r="P51" i="6" s="1"/>
  <c r="B51" i="6"/>
  <c r="D51" i="6" s="1"/>
  <c r="V50" i="6"/>
  <c r="X50" i="6" s="1"/>
  <c r="G50" i="6"/>
  <c r="K50" i="6" s="1"/>
  <c r="B49" i="6"/>
  <c r="F49" i="6" s="1"/>
  <c r="AA48" i="6"/>
  <c r="AC48" i="6" s="1"/>
  <c r="L48" i="6"/>
  <c r="N48" i="6" s="1"/>
  <c r="V47" i="6"/>
  <c r="X47" i="6" s="1"/>
  <c r="G47" i="6"/>
  <c r="I47" i="6" s="1"/>
  <c r="B45" i="6"/>
  <c r="D45" i="6" s="1"/>
  <c r="Q77" i="6"/>
  <c r="S77" i="6" s="1"/>
  <c r="AA75" i="6"/>
  <c r="AB76" i="6"/>
  <c r="V74" i="6"/>
  <c r="Z74" i="6" s="1"/>
  <c r="Q71" i="6"/>
  <c r="S71" i="6" s="1"/>
  <c r="B70" i="6"/>
  <c r="D70" i="6" s="1"/>
  <c r="AA67" i="6"/>
  <c r="AE67" i="6" s="1"/>
  <c r="AA77" i="6"/>
  <c r="AC77" i="6" s="1"/>
  <c r="AI76" i="6"/>
  <c r="J76" i="6"/>
  <c r="AF74" i="6"/>
  <c r="AA71" i="6"/>
  <c r="AC71" i="6" s="1"/>
  <c r="T76" i="6"/>
  <c r="G75" i="6"/>
  <c r="H76" i="6"/>
  <c r="B74" i="6"/>
  <c r="G77" i="6"/>
  <c r="K77" i="6" s="1"/>
  <c r="W76" i="6"/>
  <c r="O76" i="6"/>
  <c r="AD76" i="6"/>
  <c r="Q75" i="6"/>
  <c r="R76" i="6"/>
  <c r="L74" i="6"/>
  <c r="G71" i="6"/>
  <c r="K71" i="6" s="1"/>
  <c r="Q67" i="6"/>
  <c r="S58" i="6" s="1"/>
  <c r="B63" i="6"/>
  <c r="F63" i="6" s="1"/>
  <c r="Z51" i="6"/>
  <c r="G67" i="6"/>
  <c r="AJ45" i="6"/>
  <c r="Q45" i="6"/>
  <c r="AF57" i="6"/>
  <c r="AJ57" i="6" s="1"/>
  <c r="L57" i="6"/>
  <c r="P57" i="6" s="1"/>
  <c r="B55" i="6"/>
  <c r="F55" i="6" s="1"/>
  <c r="I46" i="6"/>
  <c r="Z62" i="6"/>
  <c r="A3" i="12"/>
  <c r="D30" i="3"/>
  <c r="C30" i="3"/>
  <c r="D26" i="3"/>
  <c r="C26" i="3"/>
  <c r="D50" i="3"/>
  <c r="D51" i="3"/>
  <c r="D52" i="3"/>
  <c r="D53" i="3"/>
  <c r="C49" i="3"/>
  <c r="C50" i="3"/>
  <c r="C51" i="3"/>
  <c r="C52" i="3"/>
  <c r="C53" i="3"/>
  <c r="C54" i="3"/>
  <c r="D44" i="3"/>
  <c r="C44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48" i="3"/>
  <c r="B50" i="3"/>
  <c r="A333" i="18"/>
  <c r="A334" i="18"/>
  <c r="A335" i="18"/>
  <c r="A336" i="18"/>
  <c r="A337" i="18"/>
  <c r="A338" i="18"/>
  <c r="A339" i="18"/>
  <c r="A332" i="18"/>
  <c r="A324" i="18"/>
  <c r="A325" i="18"/>
  <c r="A326" i="18"/>
  <c r="A327" i="18"/>
  <c r="A328" i="18"/>
  <c r="A329" i="18"/>
  <c r="A330" i="18"/>
  <c r="A323" i="18"/>
  <c r="A315" i="18"/>
  <c r="A316" i="18"/>
  <c r="A317" i="18"/>
  <c r="A318" i="18"/>
  <c r="A319" i="18"/>
  <c r="A320" i="18"/>
  <c r="A321" i="18"/>
  <c r="A314" i="18"/>
  <c r="A306" i="18"/>
  <c r="A307" i="18"/>
  <c r="A308" i="18"/>
  <c r="A309" i="18"/>
  <c r="A310" i="18"/>
  <c r="A311" i="18"/>
  <c r="A312" i="18"/>
  <c r="A305" i="18"/>
  <c r="B247" i="18"/>
  <c r="C247" i="18"/>
  <c r="B248" i="18"/>
  <c r="C248" i="18"/>
  <c r="A201" i="18"/>
  <c r="A202" i="18"/>
  <c r="A203" i="18"/>
  <c r="A204" i="18"/>
  <c r="A198" i="18"/>
  <c r="A193" i="18"/>
  <c r="A194" i="18"/>
  <c r="A195" i="18"/>
  <c r="A196" i="18"/>
  <c r="A181" i="18"/>
  <c r="A182" i="18"/>
  <c r="A183" i="18"/>
  <c r="A184" i="18"/>
  <c r="A185" i="18"/>
  <c r="W50" i="18"/>
  <c r="T50" i="18"/>
  <c r="Q50" i="18"/>
  <c r="N50" i="18"/>
  <c r="K50" i="18"/>
  <c r="H50" i="18"/>
  <c r="E50" i="18"/>
  <c r="B50" i="18"/>
  <c r="T25" i="18"/>
  <c r="T26" i="18"/>
  <c r="T27" i="18"/>
  <c r="T31" i="18"/>
  <c r="Q31" i="18"/>
  <c r="Q27" i="18"/>
  <c r="N31" i="18"/>
  <c r="N27" i="18"/>
  <c r="K31" i="18"/>
  <c r="K27" i="18"/>
  <c r="H31" i="18"/>
  <c r="H32" i="18"/>
  <c r="H28" i="18"/>
  <c r="H27" i="18"/>
  <c r="E31" i="18"/>
  <c r="E32" i="18"/>
  <c r="E33" i="18"/>
  <c r="E26" i="18"/>
  <c r="E27" i="18"/>
  <c r="B31" i="18"/>
  <c r="B32" i="18"/>
  <c r="B33" i="18"/>
  <c r="B27" i="18"/>
  <c r="W56" i="18"/>
  <c r="W57" i="18"/>
  <c r="W58" i="18"/>
  <c r="W59" i="18"/>
  <c r="T56" i="18"/>
  <c r="T57" i="18"/>
  <c r="T58" i="18"/>
  <c r="T59" i="18"/>
  <c r="Q56" i="18"/>
  <c r="Q57" i="18"/>
  <c r="Q58" i="18"/>
  <c r="Q59" i="18"/>
  <c r="N56" i="18"/>
  <c r="N57" i="18"/>
  <c r="N58" i="18"/>
  <c r="N59" i="18"/>
  <c r="K56" i="18"/>
  <c r="K57" i="18"/>
  <c r="K58" i="18"/>
  <c r="K59" i="18"/>
  <c r="H59" i="18"/>
  <c r="H56" i="18"/>
  <c r="E55" i="18"/>
  <c r="E56" i="18"/>
  <c r="E57" i="18"/>
  <c r="E58" i="18"/>
  <c r="E59" i="18"/>
  <c r="B59" i="18"/>
  <c r="B56" i="18"/>
  <c r="A58" i="18"/>
  <c r="AE35" i="4"/>
  <c r="G58" i="4"/>
  <c r="F58" i="4"/>
  <c r="C58" i="4"/>
  <c r="B58" i="4"/>
  <c r="C102" i="18"/>
  <c r="C57" i="4" s="1"/>
  <c r="D102" i="18"/>
  <c r="B57" i="4" s="1"/>
  <c r="F102" i="18"/>
  <c r="G57" i="4" s="1"/>
  <c r="G102" i="18"/>
  <c r="F57" i="4" s="1"/>
  <c r="C95" i="18"/>
  <c r="C56" i="4" s="1"/>
  <c r="D95" i="18"/>
  <c r="B56" i="4" s="1"/>
  <c r="F95" i="18"/>
  <c r="G56" i="4" s="1"/>
  <c r="G95" i="18"/>
  <c r="F56" i="4" s="1"/>
  <c r="C84" i="18"/>
  <c r="C55" i="4" s="1"/>
  <c r="D84" i="18"/>
  <c r="B55" i="4" s="1"/>
  <c r="F84" i="18"/>
  <c r="G55" i="4" s="1"/>
  <c r="G84" i="18"/>
  <c r="F55" i="4" s="1"/>
  <c r="AC50" i="6" l="1"/>
  <c r="Z45" i="6"/>
  <c r="AC49" i="6"/>
  <c r="K56" i="6"/>
  <c r="D56" i="6"/>
  <c r="P46" i="6"/>
  <c r="P49" i="6"/>
  <c r="D60" i="6"/>
  <c r="AH58" i="6"/>
  <c r="U51" i="6"/>
  <c r="AC46" i="6"/>
  <c r="F45" i="6"/>
  <c r="S54" i="6"/>
  <c r="U46" i="6"/>
  <c r="AH55" i="6"/>
  <c r="U52" i="6"/>
  <c r="AE53" i="6"/>
  <c r="K55" i="6"/>
  <c r="F62" i="6"/>
  <c r="AE52" i="6"/>
  <c r="AJ64" i="6"/>
  <c r="N54" i="6"/>
  <c r="U57" i="6"/>
  <c r="AC47" i="6"/>
  <c r="AH51" i="6"/>
  <c r="K64" i="6"/>
  <c r="S64" i="6"/>
  <c r="F46" i="6"/>
  <c r="I45" i="6"/>
  <c r="AH47" i="6"/>
  <c r="AC56" i="6"/>
  <c r="N52" i="6"/>
  <c r="AJ50" i="6"/>
  <c r="D53" i="6"/>
  <c r="AC57" i="6"/>
  <c r="U50" i="6"/>
  <c r="F61" i="6"/>
  <c r="AH49" i="6"/>
  <c r="Z55" i="6"/>
  <c r="P64" i="6"/>
  <c r="Z53" i="6"/>
  <c r="Z63" i="6"/>
  <c r="P48" i="6"/>
  <c r="AJ58" i="6"/>
  <c r="K52" i="6"/>
  <c r="AC54" i="6"/>
  <c r="N71" i="6"/>
  <c r="AE64" i="6"/>
  <c r="AH71" i="6"/>
  <c r="AJ71" i="6"/>
  <c r="AH52" i="6"/>
  <c r="S53" i="6"/>
  <c r="AC55" i="6"/>
  <c r="AH53" i="6"/>
  <c r="N56" i="6"/>
  <c r="AH48" i="6"/>
  <c r="N53" i="6"/>
  <c r="K54" i="6"/>
  <c r="U55" i="6"/>
  <c r="B9" i="6"/>
  <c r="AJ46" i="6"/>
  <c r="K53" i="6"/>
  <c r="F64" i="6"/>
  <c r="N50" i="6"/>
  <c r="B11" i="6"/>
  <c r="B8" i="6"/>
  <c r="N51" i="6"/>
  <c r="AE48" i="6"/>
  <c r="P55" i="6"/>
  <c r="I71" i="6"/>
  <c r="U56" i="6"/>
  <c r="X64" i="6"/>
  <c r="Z54" i="6"/>
  <c r="Z52" i="6"/>
  <c r="AH54" i="6"/>
  <c r="Z56" i="6"/>
  <c r="X56" i="6"/>
  <c r="C9" i="6"/>
  <c r="C8" i="6"/>
  <c r="I62" i="6"/>
  <c r="N67" i="6"/>
  <c r="P77" i="6"/>
  <c r="K63" i="6"/>
  <c r="P45" i="6"/>
  <c r="P58" i="6"/>
  <c r="I51" i="6"/>
  <c r="N58" i="6"/>
  <c r="I74" i="6"/>
  <c r="X60" i="6"/>
  <c r="X58" i="6"/>
  <c r="V65" i="6"/>
  <c r="X65" i="6" s="1"/>
  <c r="Z61" i="6"/>
  <c r="X71" i="6"/>
  <c r="AE58" i="6"/>
  <c r="X48" i="6"/>
  <c r="AE45" i="6"/>
  <c r="AC51" i="6"/>
  <c r="F51" i="6"/>
  <c r="Z58" i="6"/>
  <c r="U74" i="6"/>
  <c r="Z75" i="6"/>
  <c r="K61" i="6"/>
  <c r="X77" i="6"/>
  <c r="Z67" i="6"/>
  <c r="B76" i="6"/>
  <c r="D65" i="6" s="1"/>
  <c r="V76" i="6"/>
  <c r="Q76" i="6"/>
  <c r="U76" i="6" s="1"/>
  <c r="K49" i="6"/>
  <c r="D49" i="6"/>
  <c r="U48" i="6"/>
  <c r="F47" i="6"/>
  <c r="AF76" i="6"/>
  <c r="AH76" i="6" s="1"/>
  <c r="F44" i="3"/>
  <c r="F26" i="3"/>
  <c r="AE75" i="6"/>
  <c r="AJ67" i="6"/>
  <c r="F57" i="6"/>
  <c r="U49" i="6"/>
  <c r="U77" i="6"/>
  <c r="F77" i="6"/>
  <c r="P62" i="6"/>
  <c r="F75" i="6"/>
  <c r="I77" i="6"/>
  <c r="Z57" i="6"/>
  <c r="D69" i="6"/>
  <c r="F67" i="6"/>
  <c r="Z50" i="6"/>
  <c r="I60" i="6"/>
  <c r="Z47" i="6"/>
  <c r="F50" i="6"/>
  <c r="N75" i="6"/>
  <c r="AE71" i="6"/>
  <c r="F48" i="6"/>
  <c r="AA58" i="6"/>
  <c r="L76" i="6"/>
  <c r="N76" i="6" s="1"/>
  <c r="G65" i="6"/>
  <c r="I65" i="6" s="1"/>
  <c r="P75" i="6"/>
  <c r="AE74" i="6"/>
  <c r="E30" i="3"/>
  <c r="G30" i="3" s="1"/>
  <c r="I50" i="6"/>
  <c r="AF65" i="6"/>
  <c r="AJ65" i="6" s="1"/>
  <c r="AH75" i="6"/>
  <c r="AJ60" i="6"/>
  <c r="F54" i="6"/>
  <c r="I57" i="6"/>
  <c r="K47" i="6"/>
  <c r="AA65" i="6"/>
  <c r="AE65" i="6" s="1"/>
  <c r="Z46" i="6"/>
  <c r="F70" i="6"/>
  <c r="AA76" i="6"/>
  <c r="AE76" i="6" s="1"/>
  <c r="U47" i="6"/>
  <c r="AE60" i="6"/>
  <c r="V58" i="6"/>
  <c r="I48" i="6"/>
  <c r="F71" i="6"/>
  <c r="F52" i="6"/>
  <c r="AH77" i="6"/>
  <c r="N47" i="6"/>
  <c r="S60" i="6"/>
  <c r="S67" i="6"/>
  <c r="I75" i="6"/>
  <c r="I69" i="6"/>
  <c r="AC67" i="6"/>
  <c r="E44" i="3"/>
  <c r="E26" i="3"/>
  <c r="G26" i="3" s="1"/>
  <c r="G58" i="6"/>
  <c r="I58" i="6" s="1"/>
  <c r="L65" i="6"/>
  <c r="P65" i="6" s="1"/>
  <c r="D74" i="6"/>
  <c r="AC75" i="6"/>
  <c r="P60" i="6"/>
  <c r="AJ56" i="6"/>
  <c r="Q65" i="6"/>
  <c r="S65" i="6" s="1"/>
  <c r="F76" i="6"/>
  <c r="K75" i="6"/>
  <c r="G76" i="6"/>
  <c r="I76" i="6" s="1"/>
  <c r="F30" i="3"/>
  <c r="Q58" i="6"/>
  <c r="U45" i="6"/>
  <c r="L58" i="6"/>
  <c r="AF58" i="6"/>
  <c r="B65" i="6"/>
  <c r="F65" i="6" s="1"/>
  <c r="S45" i="6"/>
  <c r="D63" i="6"/>
  <c r="U67" i="6"/>
  <c r="P74" i="6"/>
  <c r="F74" i="6"/>
  <c r="AJ74" i="6"/>
  <c r="K58" i="6"/>
  <c r="AE77" i="6"/>
  <c r="B58" i="6"/>
  <c r="D55" i="6"/>
  <c r="K67" i="6"/>
  <c r="N57" i="6"/>
  <c r="U71" i="6"/>
  <c r="N74" i="6"/>
  <c r="S75" i="6"/>
  <c r="U58" i="6"/>
  <c r="I67" i="6"/>
  <c r="AH74" i="6"/>
  <c r="AC58" i="6"/>
  <c r="X74" i="6"/>
  <c r="AH57" i="6"/>
  <c r="U75" i="6"/>
  <c r="F105" i="18"/>
  <c r="C105" i="18"/>
  <c r="G105" i="18"/>
  <c r="D105" i="18"/>
  <c r="F59" i="4"/>
  <c r="G59" i="4"/>
  <c r="C59" i="4"/>
  <c r="B59" i="4"/>
  <c r="C159" i="18"/>
  <c r="D159" i="18"/>
  <c r="E159" i="18"/>
  <c r="F159" i="18"/>
  <c r="G159" i="18"/>
  <c r="H159" i="18"/>
  <c r="I159" i="18"/>
  <c r="J159" i="18"/>
  <c r="K159" i="18"/>
  <c r="L159" i="18"/>
  <c r="M159" i="18"/>
  <c r="N159" i="18"/>
  <c r="O159" i="18"/>
  <c r="P159" i="18"/>
  <c r="Q159" i="18"/>
  <c r="R159" i="18"/>
  <c r="S159" i="18"/>
  <c r="T159" i="18"/>
  <c r="U159" i="18"/>
  <c r="C340" i="18"/>
  <c r="D340" i="18"/>
  <c r="E340" i="18"/>
  <c r="F340" i="18"/>
  <c r="G340" i="18"/>
  <c r="H340" i="18"/>
  <c r="I340" i="18"/>
  <c r="J340" i="18"/>
  <c r="K340" i="18"/>
  <c r="L340" i="18"/>
  <c r="M340" i="18"/>
  <c r="N340" i="18"/>
  <c r="O340" i="18"/>
  <c r="P340" i="18"/>
  <c r="Q340" i="18"/>
  <c r="R340" i="18"/>
  <c r="S340" i="18"/>
  <c r="T340" i="18"/>
  <c r="U340" i="18"/>
  <c r="B340" i="18"/>
  <c r="C313" i="18"/>
  <c r="D313" i="18"/>
  <c r="E313" i="18"/>
  <c r="F313" i="18"/>
  <c r="G313" i="18"/>
  <c r="H313" i="18"/>
  <c r="I313" i="18"/>
  <c r="J313" i="18"/>
  <c r="K313" i="18"/>
  <c r="L313" i="18"/>
  <c r="M313" i="18"/>
  <c r="N313" i="18"/>
  <c r="O313" i="18"/>
  <c r="P313" i="18"/>
  <c r="Q313" i="18"/>
  <c r="R313" i="18"/>
  <c r="S313" i="18"/>
  <c r="T313" i="18"/>
  <c r="U313" i="18"/>
  <c r="B313" i="18"/>
  <c r="C322" i="18"/>
  <c r="D322" i="18"/>
  <c r="E322" i="18"/>
  <c r="F322" i="18"/>
  <c r="G322" i="18"/>
  <c r="H322" i="18"/>
  <c r="I322" i="18"/>
  <c r="J322" i="18"/>
  <c r="K322" i="18"/>
  <c r="L322" i="18"/>
  <c r="M322" i="18"/>
  <c r="N322" i="18"/>
  <c r="O322" i="18"/>
  <c r="P322" i="18"/>
  <c r="Q322" i="18"/>
  <c r="R322" i="18"/>
  <c r="S322" i="18"/>
  <c r="T322" i="18"/>
  <c r="U322" i="18"/>
  <c r="B322" i="18"/>
  <c r="B159" i="18"/>
  <c r="S34" i="9" s="1"/>
  <c r="U34" i="9" l="1"/>
  <c r="L15" i="9" s="1"/>
  <c r="D76" i="6"/>
  <c r="H44" i="3"/>
  <c r="V34" i="9"/>
  <c r="T34" i="9"/>
  <c r="S76" i="6"/>
  <c r="Z65" i="6"/>
  <c r="K65" i="6"/>
  <c r="X76" i="6"/>
  <c r="Z76" i="6"/>
  <c r="AC65" i="6"/>
  <c r="AC76" i="6"/>
  <c r="AH65" i="6"/>
  <c r="P76" i="6"/>
  <c r="U65" i="6"/>
  <c r="H30" i="3"/>
  <c r="AJ76" i="6"/>
  <c r="N65" i="6"/>
  <c r="H26" i="3"/>
  <c r="L22" i="14"/>
  <c r="I22" i="14"/>
  <c r="F22" i="14"/>
  <c r="C22" i="14"/>
  <c r="G44" i="3"/>
  <c r="K76" i="6"/>
  <c r="F58" i="6"/>
  <c r="D58" i="6"/>
  <c r="F59" i="12"/>
  <c r="M52" i="12"/>
  <c r="L52" i="12"/>
  <c r="K52" i="12"/>
  <c r="J52" i="12"/>
  <c r="I52" i="12"/>
  <c r="H52" i="12"/>
  <c r="G52" i="12"/>
  <c r="F52" i="12"/>
  <c r="E52" i="12"/>
  <c r="D52" i="12"/>
  <c r="AD35" i="4"/>
  <c r="AA35" i="4"/>
  <c r="Z35" i="4"/>
  <c r="W35" i="4"/>
  <c r="V35" i="4"/>
  <c r="S35" i="4"/>
  <c r="R35" i="4"/>
  <c r="O35" i="4"/>
  <c r="N35" i="4"/>
  <c r="K35" i="4"/>
  <c r="J35" i="4"/>
  <c r="G35" i="4"/>
  <c r="F35" i="4"/>
  <c r="C35" i="4"/>
  <c r="B35" i="4"/>
  <c r="A70" i="18"/>
  <c r="A71" i="18"/>
  <c r="A73" i="18"/>
  <c r="A74" i="18"/>
  <c r="A75" i="18"/>
  <c r="A76" i="18"/>
  <c r="A66" i="18"/>
  <c r="A67" i="18"/>
  <c r="A68" i="18"/>
  <c r="A69" i="18"/>
  <c r="A62" i="18"/>
  <c r="A63" i="18"/>
  <c r="A64" i="18"/>
  <c r="A65" i="18"/>
  <c r="A54" i="18"/>
  <c r="A55" i="18"/>
  <c r="A56" i="18"/>
  <c r="A57" i="18"/>
  <c r="A59" i="18"/>
  <c r="A60" i="18"/>
  <c r="A61" i="18"/>
  <c r="C69" i="18"/>
  <c r="D69" i="18"/>
  <c r="F69" i="18"/>
  <c r="G34" i="4" s="1"/>
  <c r="G69" i="18"/>
  <c r="F34" i="4" s="1"/>
  <c r="I69" i="18"/>
  <c r="J69" i="18"/>
  <c r="L69" i="18"/>
  <c r="O34" i="4" s="1"/>
  <c r="M69" i="18"/>
  <c r="N34" i="4" s="1"/>
  <c r="O69" i="18"/>
  <c r="P69" i="18"/>
  <c r="R69" i="18"/>
  <c r="W34" i="4" s="1"/>
  <c r="S69" i="18"/>
  <c r="V34" i="4" s="1"/>
  <c r="U69" i="18"/>
  <c r="V69" i="18"/>
  <c r="X69" i="18"/>
  <c r="AE34" i="4" s="1"/>
  <c r="Y69" i="18"/>
  <c r="AD34" i="4" s="1"/>
  <c r="C61" i="18"/>
  <c r="D61" i="18"/>
  <c r="B33" i="4" s="1"/>
  <c r="F61" i="18"/>
  <c r="G33" i="4" s="1"/>
  <c r="G61" i="18"/>
  <c r="I61" i="18"/>
  <c r="J61" i="18"/>
  <c r="J33" i="4" s="1"/>
  <c r="L61" i="18"/>
  <c r="M61" i="18"/>
  <c r="O61" i="18"/>
  <c r="P61" i="18"/>
  <c r="R33" i="4" s="1"/>
  <c r="R61" i="18"/>
  <c r="W33" i="4" s="1"/>
  <c r="S61" i="18"/>
  <c r="U61" i="18"/>
  <c r="V61" i="18"/>
  <c r="Z33" i="4" s="1"/>
  <c r="X61" i="18"/>
  <c r="AE33" i="4" s="1"/>
  <c r="Y61" i="18"/>
  <c r="C53" i="18"/>
  <c r="C32" i="4" s="1"/>
  <c r="D53" i="18"/>
  <c r="B32" i="4" s="1"/>
  <c r="F53" i="18"/>
  <c r="G32" i="4" s="1"/>
  <c r="G53" i="18"/>
  <c r="F32" i="4" s="1"/>
  <c r="I53" i="18"/>
  <c r="K32" i="4" s="1"/>
  <c r="J53" i="18"/>
  <c r="J32" i="4" s="1"/>
  <c r="L53" i="18"/>
  <c r="O32" i="4" s="1"/>
  <c r="M53" i="18"/>
  <c r="O53" i="18"/>
  <c r="P53" i="18"/>
  <c r="R53" i="18"/>
  <c r="W32" i="4" s="1"/>
  <c r="S53" i="18"/>
  <c r="V32" i="4" s="1"/>
  <c r="U53" i="18"/>
  <c r="AA32" i="4" s="1"/>
  <c r="V53" i="18"/>
  <c r="Z32" i="4" s="1"/>
  <c r="X53" i="18"/>
  <c r="AE32" i="4" s="1"/>
  <c r="Y53" i="18"/>
  <c r="AD32" i="4" s="1"/>
  <c r="C45" i="18"/>
  <c r="D45" i="18"/>
  <c r="E72" i="6" s="1"/>
  <c r="E78" i="6" s="1"/>
  <c r="F45" i="18"/>
  <c r="G45" i="18"/>
  <c r="J72" i="6" s="1"/>
  <c r="J78" i="6" s="1"/>
  <c r="I45" i="18"/>
  <c r="J45" i="18"/>
  <c r="L45" i="18"/>
  <c r="M45" i="18"/>
  <c r="O45" i="18"/>
  <c r="P45" i="18"/>
  <c r="R45" i="18"/>
  <c r="S45" i="18"/>
  <c r="U45" i="18"/>
  <c r="V45" i="18"/>
  <c r="X45" i="18"/>
  <c r="Y45" i="18"/>
  <c r="C35" i="18"/>
  <c r="C12" i="4" s="1"/>
  <c r="D35" i="18"/>
  <c r="B12" i="4" s="1"/>
  <c r="F35" i="18"/>
  <c r="G12" i="4" s="1"/>
  <c r="G35" i="18"/>
  <c r="F12" i="4" s="1"/>
  <c r="I35" i="18"/>
  <c r="K12" i="4" s="1"/>
  <c r="J35" i="18"/>
  <c r="J12" i="4" s="1"/>
  <c r="L35" i="18"/>
  <c r="O12" i="4" s="1"/>
  <c r="M35" i="18"/>
  <c r="N12" i="4" s="1"/>
  <c r="O35" i="18"/>
  <c r="S12" i="4" s="1"/>
  <c r="P35" i="18"/>
  <c r="R12" i="4" s="1"/>
  <c r="R35" i="18"/>
  <c r="W12" i="4" s="1"/>
  <c r="S35" i="18"/>
  <c r="V12" i="4" s="1"/>
  <c r="U35" i="18"/>
  <c r="AA12" i="4" s="1"/>
  <c r="V35" i="18"/>
  <c r="AI69" i="6" s="1"/>
  <c r="C29" i="18"/>
  <c r="C11" i="4" s="1"/>
  <c r="D29" i="18"/>
  <c r="B11" i="4" s="1"/>
  <c r="F29" i="18"/>
  <c r="G11" i="4" s="1"/>
  <c r="G29" i="18"/>
  <c r="F11" i="4" s="1"/>
  <c r="I29" i="18"/>
  <c r="K11" i="4" s="1"/>
  <c r="J29" i="18"/>
  <c r="J11" i="4" s="1"/>
  <c r="L29" i="18"/>
  <c r="O11" i="4" s="1"/>
  <c r="M29" i="18"/>
  <c r="N11" i="4" s="1"/>
  <c r="O29" i="18"/>
  <c r="S11" i="4" s="1"/>
  <c r="P29" i="18"/>
  <c r="R11" i="4" s="1"/>
  <c r="R29" i="18"/>
  <c r="W11" i="4" s="1"/>
  <c r="S29" i="18"/>
  <c r="V11" i="4" s="1"/>
  <c r="U29" i="18"/>
  <c r="AA11" i="4" s="1"/>
  <c r="V29" i="18"/>
  <c r="Z11" i="4" s="1"/>
  <c r="C23" i="18"/>
  <c r="C10" i="4" s="1"/>
  <c r="D23" i="18"/>
  <c r="B10" i="4" s="1"/>
  <c r="F23" i="18"/>
  <c r="G10" i="4" s="1"/>
  <c r="G23" i="18"/>
  <c r="F10" i="4" s="1"/>
  <c r="I23" i="18"/>
  <c r="K10" i="4" s="1"/>
  <c r="J23" i="18"/>
  <c r="J10" i="4" s="1"/>
  <c r="L23" i="18"/>
  <c r="O10" i="4" s="1"/>
  <c r="M23" i="18"/>
  <c r="N10" i="4" s="1"/>
  <c r="O23" i="18"/>
  <c r="S10" i="4" s="1"/>
  <c r="P23" i="18"/>
  <c r="R10" i="4" s="1"/>
  <c r="R23" i="18"/>
  <c r="W10" i="4" s="1"/>
  <c r="S23" i="18"/>
  <c r="V10" i="4" s="1"/>
  <c r="U23" i="18"/>
  <c r="AA10" i="4" s="1"/>
  <c r="V23" i="18"/>
  <c r="Z10" i="4" s="1"/>
  <c r="C9" i="18"/>
  <c r="D9" i="18"/>
  <c r="F9" i="18"/>
  <c r="G9" i="18"/>
  <c r="I9" i="18"/>
  <c r="J9" i="18"/>
  <c r="L9" i="18"/>
  <c r="M9" i="18"/>
  <c r="O9" i="18"/>
  <c r="P9" i="18"/>
  <c r="R9" i="18"/>
  <c r="S9" i="18"/>
  <c r="U9" i="18"/>
  <c r="V9" i="18"/>
  <c r="AA13" i="4"/>
  <c r="Z13" i="4"/>
  <c r="W13" i="4"/>
  <c r="V13" i="4"/>
  <c r="S13" i="4"/>
  <c r="R13" i="4"/>
  <c r="O13" i="4"/>
  <c r="N13" i="4"/>
  <c r="K13" i="4"/>
  <c r="J13" i="4"/>
  <c r="F13" i="4"/>
  <c r="G13" i="4"/>
  <c r="B13" i="4"/>
  <c r="C13" i="4"/>
  <c r="M15" i="9" l="1"/>
  <c r="O15" i="9"/>
  <c r="P15" i="9"/>
  <c r="R34" i="9"/>
  <c r="J15" i="9" s="1"/>
  <c r="AF69" i="6"/>
  <c r="AH69" i="6" s="1"/>
  <c r="AG72" i="6"/>
  <c r="AG78" i="6" s="1"/>
  <c r="S31" i="4"/>
  <c r="M72" i="6"/>
  <c r="M78" i="6" s="1"/>
  <c r="L72" i="6"/>
  <c r="L78" i="6" s="1"/>
  <c r="C72" i="6"/>
  <c r="B68" i="6"/>
  <c r="D68" i="6" s="1"/>
  <c r="AD72" i="6"/>
  <c r="AD78" i="6" s="1"/>
  <c r="T72" i="6"/>
  <c r="T78" i="6" s="1"/>
  <c r="R78" i="18"/>
  <c r="R72" i="6"/>
  <c r="F78" i="18"/>
  <c r="Z12" i="4"/>
  <c r="R31" i="4"/>
  <c r="O72" i="6"/>
  <c r="AD31" i="4"/>
  <c r="Y78" i="18"/>
  <c r="S78" i="18"/>
  <c r="AE31" i="4"/>
  <c r="AE36" i="4" s="1"/>
  <c r="X78" i="18"/>
  <c r="L78" i="18"/>
  <c r="Z31" i="4"/>
  <c r="V78" i="18"/>
  <c r="J31" i="4"/>
  <c r="J78" i="18"/>
  <c r="B31" i="4"/>
  <c r="D78" i="18"/>
  <c r="G78" i="18"/>
  <c r="AA31" i="4"/>
  <c r="U78" i="18"/>
  <c r="K31" i="4"/>
  <c r="I78" i="18"/>
  <c r="C31" i="4"/>
  <c r="C78" i="18"/>
  <c r="S32" i="4"/>
  <c r="O78" i="18"/>
  <c r="R32" i="4"/>
  <c r="P78" i="18"/>
  <c r="N32" i="4"/>
  <c r="M78" i="18"/>
  <c r="W9" i="4"/>
  <c r="W14" i="4" s="1"/>
  <c r="R39" i="18"/>
  <c r="O9" i="4"/>
  <c r="O14" i="4" s="1"/>
  <c r="L39" i="18"/>
  <c r="G9" i="4"/>
  <c r="G14" i="4" s="1"/>
  <c r="F39" i="18"/>
  <c r="R9" i="4"/>
  <c r="R14" i="4" s="1"/>
  <c r="P39" i="18"/>
  <c r="J9" i="4"/>
  <c r="J14" i="4" s="1"/>
  <c r="J39" i="18"/>
  <c r="B9" i="4"/>
  <c r="B14" i="4" s="1"/>
  <c r="D39" i="18"/>
  <c r="Z9" i="4"/>
  <c r="V39" i="18"/>
  <c r="AA9" i="4"/>
  <c r="AA14" i="4" s="1"/>
  <c r="U39" i="18"/>
  <c r="S9" i="4"/>
  <c r="S14" i="4" s="1"/>
  <c r="O39" i="18"/>
  <c r="K9" i="4"/>
  <c r="K14" i="4" s="1"/>
  <c r="I39" i="18"/>
  <c r="C9" i="4"/>
  <c r="C14" i="4" s="1"/>
  <c r="C39" i="18"/>
  <c r="V9" i="4"/>
  <c r="V14" i="4" s="1"/>
  <c r="S39" i="18"/>
  <c r="N9" i="4"/>
  <c r="N14" i="4" s="1"/>
  <c r="M39" i="18"/>
  <c r="F9" i="4"/>
  <c r="F14" i="4" s="1"/>
  <c r="G39" i="18"/>
  <c r="AD33" i="4"/>
  <c r="B34" i="4"/>
  <c r="J34" i="4"/>
  <c r="R34" i="4"/>
  <c r="Z34" i="4"/>
  <c r="C33" i="4"/>
  <c r="K33" i="4"/>
  <c r="S33" i="4"/>
  <c r="AA33" i="4"/>
  <c r="F31" i="4"/>
  <c r="N31" i="4"/>
  <c r="V31" i="4"/>
  <c r="C34" i="4"/>
  <c r="K34" i="4"/>
  <c r="S34" i="4"/>
  <c r="AA34" i="4"/>
  <c r="F33" i="4"/>
  <c r="N33" i="4"/>
  <c r="V33" i="4"/>
  <c r="G31" i="4"/>
  <c r="G36" i="4" s="1"/>
  <c r="O31" i="4"/>
  <c r="W31" i="4"/>
  <c r="W36" i="4" s="1"/>
  <c r="O33" i="4"/>
  <c r="C257" i="18"/>
  <c r="D257" i="18"/>
  <c r="E257" i="18"/>
  <c r="F257" i="18"/>
  <c r="G257" i="18"/>
  <c r="H257" i="18"/>
  <c r="AJ69" i="6" l="1"/>
  <c r="N15" i="9"/>
  <c r="K15" i="9"/>
  <c r="O78" i="6"/>
  <c r="P78" i="6" s="1"/>
  <c r="C78" i="6"/>
  <c r="N78" i="6"/>
  <c r="R78" i="6"/>
  <c r="R36" i="4"/>
  <c r="N36" i="4"/>
  <c r="K36" i="4"/>
  <c r="J36" i="4"/>
  <c r="AD36" i="4"/>
  <c r="O36" i="4"/>
  <c r="F36" i="4"/>
  <c r="S36" i="4"/>
  <c r="C36" i="4"/>
  <c r="AA36" i="4"/>
  <c r="B36" i="4"/>
  <c r="Z36" i="4"/>
  <c r="V36" i="4"/>
  <c r="Z14" i="4"/>
  <c r="AA72" i="6"/>
  <c r="AA78" i="6" s="1"/>
  <c r="AE78" i="6" s="1"/>
  <c r="P72" i="6"/>
  <c r="Y72" i="6"/>
  <c r="Y78" i="6" s="1"/>
  <c r="Q72" i="6"/>
  <c r="Q78" i="6" s="1"/>
  <c r="B9" i="2"/>
  <c r="I68" i="6"/>
  <c r="H72" i="6"/>
  <c r="H78" i="6" s="1"/>
  <c r="AB72" i="6"/>
  <c r="AB78" i="6" s="1"/>
  <c r="F68" i="6"/>
  <c r="B72" i="6"/>
  <c r="N72" i="6"/>
  <c r="AI72" i="6"/>
  <c r="AI78" i="6" s="1"/>
  <c r="W72" i="6"/>
  <c r="W78" i="6" s="1"/>
  <c r="V72" i="6"/>
  <c r="V78" i="6" s="1"/>
  <c r="C9" i="2"/>
  <c r="B285" i="18"/>
  <c r="B10" i="6" l="1"/>
  <c r="C10" i="6"/>
  <c r="S78" i="6"/>
  <c r="AC78" i="6"/>
  <c r="X78" i="6"/>
  <c r="D72" i="6"/>
  <c r="B78" i="6"/>
  <c r="Z78" i="6"/>
  <c r="U78" i="6"/>
  <c r="AF72" i="6"/>
  <c r="AE72" i="6"/>
  <c r="U72" i="6"/>
  <c r="G72" i="6"/>
  <c r="X72" i="6"/>
  <c r="F72" i="6"/>
  <c r="AC72" i="6"/>
  <c r="Z72" i="6"/>
  <c r="S72" i="6"/>
  <c r="A3" i="10"/>
  <c r="A375" i="18"/>
  <c r="A376" i="18"/>
  <c r="A377" i="18"/>
  <c r="A378" i="18"/>
  <c r="A379" i="18"/>
  <c r="A380" i="18"/>
  <c r="A381" i="18"/>
  <c r="B331" i="18"/>
  <c r="C331" i="18"/>
  <c r="C342" i="18" s="1"/>
  <c r="D331" i="18"/>
  <c r="D342" i="18" s="1"/>
  <c r="E331" i="18"/>
  <c r="E342" i="18" s="1"/>
  <c r="F331" i="18"/>
  <c r="F342" i="18" s="1"/>
  <c r="G331" i="18"/>
  <c r="G342" i="18" s="1"/>
  <c r="H331" i="18"/>
  <c r="H342" i="18" s="1"/>
  <c r="I331" i="18"/>
  <c r="I342" i="18" s="1"/>
  <c r="J331" i="18"/>
  <c r="J342" i="18" s="1"/>
  <c r="K331" i="18"/>
  <c r="K342" i="18" s="1"/>
  <c r="L331" i="18"/>
  <c r="L342" i="18" s="1"/>
  <c r="M331" i="18"/>
  <c r="M342" i="18" s="1"/>
  <c r="N331" i="18"/>
  <c r="N342" i="18" s="1"/>
  <c r="O331" i="18"/>
  <c r="O342" i="18" s="1"/>
  <c r="P331" i="18"/>
  <c r="P342" i="18" s="1"/>
  <c r="Q331" i="18"/>
  <c r="Q342" i="18" s="1"/>
  <c r="R331" i="18"/>
  <c r="R342" i="18" s="1"/>
  <c r="S331" i="18"/>
  <c r="S342" i="18" s="1"/>
  <c r="T331" i="18"/>
  <c r="T342" i="18" s="1"/>
  <c r="U331" i="18"/>
  <c r="U342" i="18" s="1"/>
  <c r="B278" i="18"/>
  <c r="C278" i="18"/>
  <c r="D278" i="18"/>
  <c r="E278" i="18"/>
  <c r="F278" i="18"/>
  <c r="G278" i="18"/>
  <c r="H278" i="18"/>
  <c r="I278" i="18"/>
  <c r="J278" i="18"/>
  <c r="K278" i="18"/>
  <c r="L278" i="18"/>
  <c r="M278" i="18"/>
  <c r="N278" i="18"/>
  <c r="O278" i="18"/>
  <c r="P278" i="18"/>
  <c r="Q278" i="18"/>
  <c r="R278" i="18"/>
  <c r="S278" i="18"/>
  <c r="T278" i="18"/>
  <c r="U278" i="18"/>
  <c r="C285" i="18"/>
  <c r="D285" i="18"/>
  <c r="E285" i="18"/>
  <c r="F285" i="18"/>
  <c r="G285" i="18"/>
  <c r="H285" i="18"/>
  <c r="I285" i="18"/>
  <c r="J285" i="18"/>
  <c r="K285" i="18"/>
  <c r="L285" i="18"/>
  <c r="M285" i="18"/>
  <c r="N285" i="18"/>
  <c r="O285" i="18"/>
  <c r="P285" i="18"/>
  <c r="Q285" i="18"/>
  <c r="R285" i="18"/>
  <c r="S285" i="18"/>
  <c r="T285" i="18"/>
  <c r="U285" i="18"/>
  <c r="B292" i="18"/>
  <c r="C292" i="18"/>
  <c r="D292" i="18"/>
  <c r="E292" i="18"/>
  <c r="F292" i="18"/>
  <c r="G292" i="18"/>
  <c r="H292" i="18"/>
  <c r="I292" i="18"/>
  <c r="J292" i="18"/>
  <c r="K292" i="18"/>
  <c r="L292" i="18"/>
  <c r="M292" i="18"/>
  <c r="N292" i="18"/>
  <c r="O292" i="18"/>
  <c r="P292" i="18"/>
  <c r="Q292" i="18"/>
  <c r="R292" i="18"/>
  <c r="S292" i="18"/>
  <c r="T292" i="18"/>
  <c r="U292" i="18"/>
  <c r="B296" i="18"/>
  <c r="C296" i="18"/>
  <c r="D296" i="18"/>
  <c r="E296" i="18"/>
  <c r="F296" i="18"/>
  <c r="G296" i="18"/>
  <c r="H296" i="18"/>
  <c r="I296" i="18"/>
  <c r="J296" i="18"/>
  <c r="K296" i="18"/>
  <c r="L296" i="18"/>
  <c r="M296" i="18"/>
  <c r="N296" i="18"/>
  <c r="O296" i="18"/>
  <c r="P296" i="18"/>
  <c r="Q296" i="18"/>
  <c r="R296" i="18"/>
  <c r="S296" i="18"/>
  <c r="T296" i="18"/>
  <c r="U296" i="18"/>
  <c r="I72" i="6" l="1"/>
  <c r="G78" i="6"/>
  <c r="AH72" i="6"/>
  <c r="AF78" i="6"/>
  <c r="F78" i="6"/>
  <c r="D78" i="6"/>
  <c r="U298" i="18"/>
  <c r="AJ72" i="6"/>
  <c r="Q298" i="18"/>
  <c r="M298" i="18"/>
  <c r="I298" i="18"/>
  <c r="E298" i="18"/>
  <c r="T298" i="18"/>
  <c r="P298" i="18"/>
  <c r="L298" i="18"/>
  <c r="H298" i="18"/>
  <c r="D298" i="18"/>
  <c r="S298" i="18"/>
  <c r="O298" i="18"/>
  <c r="K298" i="18"/>
  <c r="G298" i="18"/>
  <c r="C298" i="18"/>
  <c r="R298" i="18"/>
  <c r="N298" i="18"/>
  <c r="J298" i="18"/>
  <c r="F298" i="18"/>
  <c r="B298" i="18"/>
  <c r="C14" i="14"/>
  <c r="I14" i="14"/>
  <c r="K72" i="6"/>
  <c r="F14" i="14"/>
  <c r="L14" i="14"/>
  <c r="C24" i="14"/>
  <c r="B342" i="18"/>
  <c r="L24" i="14"/>
  <c r="I24" i="14"/>
  <c r="F24" i="14"/>
  <c r="C15" i="15"/>
  <c r="H6" i="15" s="1"/>
  <c r="A171" i="18"/>
  <c r="A172" i="18"/>
  <c r="A173" i="18"/>
  <c r="A174" i="18"/>
  <c r="A175" i="18"/>
  <c r="A176" i="18"/>
  <c r="A177" i="18"/>
  <c r="A178" i="18"/>
  <c r="B179" i="18"/>
  <c r="C179" i="18"/>
  <c r="D179" i="18"/>
  <c r="E179" i="18"/>
  <c r="F179" i="18"/>
  <c r="G179" i="18"/>
  <c r="H179" i="18"/>
  <c r="I179" i="18"/>
  <c r="J179" i="18"/>
  <c r="K179" i="18"/>
  <c r="L179" i="18"/>
  <c r="M179" i="18"/>
  <c r="N179" i="18"/>
  <c r="O179" i="18"/>
  <c r="P179" i="18"/>
  <c r="Q179" i="18"/>
  <c r="R179" i="18"/>
  <c r="S179" i="18"/>
  <c r="T179" i="18"/>
  <c r="U179" i="18"/>
  <c r="A180" i="18"/>
  <c r="A186" i="18"/>
  <c r="A187" i="18"/>
  <c r="B188" i="18"/>
  <c r="C188" i="18"/>
  <c r="D188" i="18"/>
  <c r="E188" i="18"/>
  <c r="F188" i="18"/>
  <c r="G188" i="18"/>
  <c r="H188" i="18"/>
  <c r="I188" i="18"/>
  <c r="J188" i="18"/>
  <c r="K188" i="18"/>
  <c r="L188" i="18"/>
  <c r="M188" i="18"/>
  <c r="N188" i="18"/>
  <c r="O188" i="18"/>
  <c r="P188" i="18"/>
  <c r="Q188" i="18"/>
  <c r="R188" i="18"/>
  <c r="S188" i="18"/>
  <c r="T188" i="18"/>
  <c r="U188" i="18"/>
  <c r="A189" i="18"/>
  <c r="A190" i="18"/>
  <c r="A191" i="18"/>
  <c r="A192" i="18"/>
  <c r="B197" i="18"/>
  <c r="C197" i="18"/>
  <c r="D197" i="18"/>
  <c r="E197" i="18"/>
  <c r="F197" i="18"/>
  <c r="G197" i="18"/>
  <c r="H197" i="18"/>
  <c r="I197" i="18"/>
  <c r="J197" i="18"/>
  <c r="K197" i="18"/>
  <c r="L197" i="18"/>
  <c r="M197" i="18"/>
  <c r="N197" i="18"/>
  <c r="O197" i="18"/>
  <c r="P197" i="18"/>
  <c r="Q197" i="18"/>
  <c r="R197" i="18"/>
  <c r="S197" i="18"/>
  <c r="T197" i="18"/>
  <c r="U197" i="18"/>
  <c r="A199" i="18"/>
  <c r="A200" i="18"/>
  <c r="A205" i="18"/>
  <c r="B206" i="18"/>
  <c r="C206" i="18"/>
  <c r="D206" i="18"/>
  <c r="E206" i="18"/>
  <c r="F206" i="18"/>
  <c r="G206" i="18"/>
  <c r="H206" i="18"/>
  <c r="I206" i="18"/>
  <c r="J206" i="18"/>
  <c r="K206" i="18"/>
  <c r="L206" i="18"/>
  <c r="M206" i="18"/>
  <c r="N206" i="18"/>
  <c r="O206" i="18"/>
  <c r="P206" i="18"/>
  <c r="Q206" i="18"/>
  <c r="R206" i="18"/>
  <c r="S206" i="18"/>
  <c r="T206" i="18"/>
  <c r="U206" i="18"/>
  <c r="T37" i="10" l="1"/>
  <c r="R37" i="10"/>
  <c r="Q25" i="10"/>
  <c r="S36" i="10"/>
  <c r="Q36" i="10"/>
  <c r="Q24" i="10"/>
  <c r="S35" i="10"/>
  <c r="Q35" i="10"/>
  <c r="R23" i="10"/>
  <c r="T34" i="10"/>
  <c r="R34" i="10"/>
  <c r="Q26" i="10"/>
  <c r="S37" i="10"/>
  <c r="Q37" i="10"/>
  <c r="R25" i="10"/>
  <c r="T36" i="10"/>
  <c r="R36" i="10"/>
  <c r="R24" i="10"/>
  <c r="T35" i="10"/>
  <c r="R35" i="10"/>
  <c r="Q23" i="10"/>
  <c r="S34" i="10"/>
  <c r="Q34" i="10"/>
  <c r="K78" i="6"/>
  <c r="I78" i="6"/>
  <c r="AJ78" i="6"/>
  <c r="AH78" i="6"/>
  <c r="E207" i="18"/>
  <c r="I207" i="18"/>
  <c r="K207" i="18"/>
  <c r="D207" i="18"/>
  <c r="C207" i="18"/>
  <c r="G207" i="18"/>
  <c r="H207" i="18"/>
  <c r="J207" i="18"/>
  <c r="F207" i="18"/>
  <c r="B207" i="18"/>
  <c r="N207" i="18"/>
  <c r="R207" i="18"/>
  <c r="L207" i="18"/>
  <c r="T207" i="18"/>
  <c r="P207" i="18"/>
  <c r="U207" i="18"/>
  <c r="Q207" i="18"/>
  <c r="M207" i="18"/>
  <c r="S207" i="18"/>
  <c r="O207" i="18"/>
  <c r="D26" i="10"/>
  <c r="K26" i="10"/>
  <c r="M26" i="10"/>
  <c r="M37" i="10"/>
  <c r="F26" i="10"/>
  <c r="F37" i="10"/>
  <c r="B37" i="10"/>
  <c r="L37" i="10"/>
  <c r="J37" i="10"/>
  <c r="E37" i="10"/>
  <c r="C37" i="10"/>
  <c r="T26" i="10"/>
  <c r="S26" i="10"/>
  <c r="P26" i="10"/>
  <c r="L26" i="10"/>
  <c r="J26" i="10"/>
  <c r="C26" i="10"/>
  <c r="L36" i="10"/>
  <c r="J36" i="10"/>
  <c r="F36" i="10"/>
  <c r="E36" i="10"/>
  <c r="D36" i="10"/>
  <c r="C36" i="10"/>
  <c r="B36" i="10"/>
  <c r="T25" i="10"/>
  <c r="S25" i="10"/>
  <c r="P25" i="10"/>
  <c r="M25" i="10"/>
  <c r="L25" i="10"/>
  <c r="K25" i="10"/>
  <c r="J25" i="10"/>
  <c r="I25" i="10"/>
  <c r="F25" i="10"/>
  <c r="E25" i="10"/>
  <c r="D25" i="10"/>
  <c r="C25" i="10"/>
  <c r="B25" i="10"/>
  <c r="M35" i="10"/>
  <c r="L35" i="10"/>
  <c r="K35" i="10"/>
  <c r="J35" i="10"/>
  <c r="I35" i="10"/>
  <c r="F35" i="10"/>
  <c r="E35" i="10"/>
  <c r="D35" i="10"/>
  <c r="C35" i="10"/>
  <c r="B35" i="10"/>
  <c r="T24" i="10"/>
  <c r="S24" i="10"/>
  <c r="P24" i="10"/>
  <c r="M24" i="10"/>
  <c r="L24" i="10"/>
  <c r="K24" i="10"/>
  <c r="J24" i="10"/>
  <c r="I24" i="10"/>
  <c r="F24" i="10"/>
  <c r="E24" i="10"/>
  <c r="D24" i="10"/>
  <c r="C24" i="10"/>
  <c r="B24" i="10"/>
  <c r="M34" i="10"/>
  <c r="L34" i="10"/>
  <c r="K34" i="10"/>
  <c r="J34" i="10"/>
  <c r="I34" i="10"/>
  <c r="F34" i="10"/>
  <c r="E34" i="10"/>
  <c r="D34" i="10"/>
  <c r="C34" i="10"/>
  <c r="B34" i="10"/>
  <c r="M23" i="10"/>
  <c r="L23" i="10"/>
  <c r="K23" i="10"/>
  <c r="J23" i="10"/>
  <c r="F23" i="10"/>
  <c r="E23" i="10"/>
  <c r="D23" i="10"/>
  <c r="C23" i="10"/>
  <c r="B23" i="10"/>
  <c r="A31" i="10"/>
  <c r="O20" i="10"/>
  <c r="H20" i="10"/>
  <c r="H31" i="10"/>
  <c r="A20" i="10"/>
  <c r="K36" i="10"/>
  <c r="Q19" i="9"/>
  <c r="B145" i="18"/>
  <c r="C145" i="18"/>
  <c r="D145" i="18"/>
  <c r="E145" i="18"/>
  <c r="F145" i="18"/>
  <c r="G145" i="18"/>
  <c r="H145" i="18"/>
  <c r="I145" i="18"/>
  <c r="J145" i="18"/>
  <c r="K145" i="18"/>
  <c r="L145" i="18"/>
  <c r="M145" i="18"/>
  <c r="N145" i="18"/>
  <c r="O145" i="18"/>
  <c r="P145" i="18"/>
  <c r="Q145" i="18"/>
  <c r="R145" i="18"/>
  <c r="S145" i="18"/>
  <c r="T145" i="18"/>
  <c r="U145" i="18"/>
  <c r="B152" i="18"/>
  <c r="C152" i="18"/>
  <c r="D152" i="18"/>
  <c r="E152" i="18"/>
  <c r="F152" i="18"/>
  <c r="G152" i="18"/>
  <c r="H152" i="18"/>
  <c r="I152" i="18"/>
  <c r="J152" i="18"/>
  <c r="K152" i="18"/>
  <c r="L152" i="18"/>
  <c r="M152" i="18"/>
  <c r="N152" i="18"/>
  <c r="O152" i="18"/>
  <c r="P152" i="18"/>
  <c r="Q152" i="18"/>
  <c r="R152" i="18"/>
  <c r="S152" i="18"/>
  <c r="T152" i="18"/>
  <c r="U152" i="18"/>
  <c r="B163" i="18"/>
  <c r="C163" i="18"/>
  <c r="D163" i="18"/>
  <c r="E163" i="18"/>
  <c r="F163" i="18"/>
  <c r="G163" i="18"/>
  <c r="H163" i="18"/>
  <c r="I163" i="18"/>
  <c r="J163" i="18"/>
  <c r="K163" i="18"/>
  <c r="L163" i="18"/>
  <c r="M163" i="18"/>
  <c r="N163" i="18"/>
  <c r="O163" i="18"/>
  <c r="P163" i="18"/>
  <c r="Q163" i="18"/>
  <c r="R163" i="18"/>
  <c r="S163" i="18"/>
  <c r="T163" i="18"/>
  <c r="U163" i="18"/>
  <c r="I29" i="9"/>
  <c r="A29" i="9"/>
  <c r="I19" i="9"/>
  <c r="A19" i="9"/>
  <c r="T32" i="9" l="1"/>
  <c r="H14" i="10"/>
  <c r="E14" i="10"/>
  <c r="E12" i="10"/>
  <c r="H12" i="10"/>
  <c r="U32" i="9"/>
  <c r="U35" i="9"/>
  <c r="U33" i="9"/>
  <c r="S35" i="9"/>
  <c r="S33" i="9"/>
  <c r="L14" i="9" s="1"/>
  <c r="S32" i="9"/>
  <c r="G13" i="10"/>
  <c r="D15" i="10"/>
  <c r="P37" i="10"/>
  <c r="B15" i="10" s="1"/>
  <c r="D13" i="10"/>
  <c r="P35" i="10"/>
  <c r="B13" i="10" s="1"/>
  <c r="G15" i="10"/>
  <c r="V35" i="9"/>
  <c r="T35" i="9"/>
  <c r="V33" i="9"/>
  <c r="P14" i="9" s="1"/>
  <c r="T33" i="9"/>
  <c r="V32" i="9"/>
  <c r="O13" i="9" s="1"/>
  <c r="D12" i="10"/>
  <c r="P34" i="10"/>
  <c r="B12" i="10" s="1"/>
  <c r="H13" i="10"/>
  <c r="G14" i="10"/>
  <c r="E15" i="10"/>
  <c r="G12" i="10"/>
  <c r="E13" i="10"/>
  <c r="D14" i="10"/>
  <c r="P36" i="10"/>
  <c r="B14" i="10" s="1"/>
  <c r="H15" i="10"/>
  <c r="N23" i="9"/>
  <c r="M33" i="9"/>
  <c r="K35" i="9"/>
  <c r="C25" i="9"/>
  <c r="D35" i="9"/>
  <c r="V25" i="9"/>
  <c r="L25" i="9"/>
  <c r="D25" i="9"/>
  <c r="N33" i="9"/>
  <c r="D33" i="9"/>
  <c r="V23" i="9"/>
  <c r="L23" i="9"/>
  <c r="F23" i="9"/>
  <c r="V22" i="9"/>
  <c r="J32" i="9"/>
  <c r="F35" i="9"/>
  <c r="K23" i="9"/>
  <c r="C35" i="9"/>
  <c r="M25" i="9"/>
  <c r="S25" i="9"/>
  <c r="K33" i="9"/>
  <c r="L33" i="9"/>
  <c r="B33" i="9"/>
  <c r="B32" i="9"/>
  <c r="E33" i="9"/>
  <c r="U23" i="9"/>
  <c r="F33" i="9"/>
  <c r="C23" i="9"/>
  <c r="T25" i="9"/>
  <c r="D23" i="9"/>
  <c r="U25" i="9"/>
  <c r="E25" i="9"/>
  <c r="B35" i="9"/>
  <c r="J23" i="9"/>
  <c r="R22" i="9"/>
  <c r="J22" i="9"/>
  <c r="B22" i="9"/>
  <c r="T23" i="9"/>
  <c r="J33" i="9"/>
  <c r="E23" i="9"/>
  <c r="C33" i="9"/>
  <c r="S23" i="9"/>
  <c r="T22" i="9"/>
  <c r="U22" i="9"/>
  <c r="B23" i="9"/>
  <c r="M23" i="9"/>
  <c r="R25" i="9"/>
  <c r="E35" i="9"/>
  <c r="R23" i="9"/>
  <c r="S22" i="9"/>
  <c r="I36" i="10"/>
  <c r="M36" i="10"/>
  <c r="I37" i="10"/>
  <c r="K37" i="10"/>
  <c r="I26" i="10"/>
  <c r="D37" i="10"/>
  <c r="B26" i="10"/>
  <c r="E26" i="10"/>
  <c r="S23" i="10"/>
  <c r="P23" i="10"/>
  <c r="T23" i="10"/>
  <c r="I23" i="10"/>
  <c r="M35" i="9"/>
  <c r="L35" i="9"/>
  <c r="J35" i="9"/>
  <c r="N35" i="9"/>
  <c r="B25" i="9"/>
  <c r="F25" i="9"/>
  <c r="N25" i="9"/>
  <c r="J25" i="9"/>
  <c r="K25" i="9"/>
  <c r="E32" i="9"/>
  <c r="E22" i="9"/>
  <c r="F32" i="9"/>
  <c r="F22" i="9"/>
  <c r="L32" i="9"/>
  <c r="M22" i="9"/>
  <c r="N32" i="9"/>
  <c r="K32" i="9"/>
  <c r="M32" i="9"/>
  <c r="C32" i="9"/>
  <c r="D32" i="9"/>
  <c r="N22" i="9"/>
  <c r="L22" i="9"/>
  <c r="K22" i="9"/>
  <c r="D22" i="9"/>
  <c r="C22" i="9"/>
  <c r="G10" i="8"/>
  <c r="G9" i="8"/>
  <c r="F10" i="8"/>
  <c r="F9" i="8"/>
  <c r="E10" i="8"/>
  <c r="E9" i="8"/>
  <c r="D10" i="8"/>
  <c r="D9" i="8"/>
  <c r="B10" i="8"/>
  <c r="B9" i="8"/>
  <c r="G10" i="7"/>
  <c r="G11" i="7"/>
  <c r="G12" i="7"/>
  <c r="G13" i="7"/>
  <c r="G14" i="7"/>
  <c r="G15" i="7"/>
  <c r="G9" i="7"/>
  <c r="F10" i="7"/>
  <c r="F11" i="7"/>
  <c r="F12" i="7"/>
  <c r="F13" i="7"/>
  <c r="F14" i="7"/>
  <c r="F15" i="7"/>
  <c r="F9" i="7"/>
  <c r="E10" i="7"/>
  <c r="E11" i="7"/>
  <c r="E12" i="7"/>
  <c r="E13" i="7"/>
  <c r="E14" i="7"/>
  <c r="E15" i="7"/>
  <c r="E9" i="7"/>
  <c r="D10" i="7"/>
  <c r="D11" i="7"/>
  <c r="D12" i="7"/>
  <c r="D13" i="7"/>
  <c r="D14" i="7"/>
  <c r="D15" i="7"/>
  <c r="D9" i="7"/>
  <c r="E37" i="3"/>
  <c r="H37" i="3" s="1"/>
  <c r="F37" i="3"/>
  <c r="D65" i="3"/>
  <c r="D66" i="3"/>
  <c r="D67" i="3"/>
  <c r="D68" i="3"/>
  <c r="D69" i="3"/>
  <c r="D70" i="3"/>
  <c r="D64" i="3"/>
  <c r="C65" i="3"/>
  <c r="C66" i="3"/>
  <c r="C67" i="3"/>
  <c r="C68" i="3"/>
  <c r="C69" i="3"/>
  <c r="C70" i="3"/>
  <c r="C64" i="3"/>
  <c r="D57" i="3"/>
  <c r="D58" i="3"/>
  <c r="D59" i="3"/>
  <c r="D60" i="3"/>
  <c r="D61" i="3"/>
  <c r="D62" i="3"/>
  <c r="D56" i="3"/>
  <c r="C57" i="3"/>
  <c r="C58" i="3"/>
  <c r="C59" i="3"/>
  <c r="C60" i="3"/>
  <c r="C61" i="3"/>
  <c r="C62" i="3"/>
  <c r="C56" i="3"/>
  <c r="D49" i="3"/>
  <c r="D54" i="3"/>
  <c r="D48" i="3"/>
  <c r="C48" i="3"/>
  <c r="D41" i="3"/>
  <c r="D42" i="3"/>
  <c r="D43" i="3"/>
  <c r="D45" i="3"/>
  <c r="D46" i="3"/>
  <c r="D40" i="3"/>
  <c r="C41" i="3"/>
  <c r="C42" i="3"/>
  <c r="C43" i="3"/>
  <c r="C45" i="3"/>
  <c r="C46" i="3"/>
  <c r="C40" i="3"/>
  <c r="D36" i="3"/>
  <c r="D35" i="3"/>
  <c r="C36" i="3"/>
  <c r="C35" i="3"/>
  <c r="C31" i="3"/>
  <c r="D31" i="3"/>
  <c r="C32" i="3"/>
  <c r="D32" i="3"/>
  <c r="C33" i="3"/>
  <c r="D33" i="3"/>
  <c r="D29" i="3"/>
  <c r="C29" i="3"/>
  <c r="D24" i="3"/>
  <c r="D25" i="3"/>
  <c r="D27" i="3"/>
  <c r="C24" i="3"/>
  <c r="C25" i="3"/>
  <c r="C27" i="3"/>
  <c r="D23" i="3"/>
  <c r="C23" i="3"/>
  <c r="D10" i="3"/>
  <c r="D11" i="3"/>
  <c r="D12" i="3"/>
  <c r="D13" i="3"/>
  <c r="D14" i="3"/>
  <c r="D15" i="3"/>
  <c r="D16" i="3"/>
  <c r="D17" i="3"/>
  <c r="D18" i="3"/>
  <c r="D19" i="3"/>
  <c r="D20" i="3"/>
  <c r="D21" i="3"/>
  <c r="D9" i="3"/>
  <c r="C10" i="3"/>
  <c r="C11" i="3"/>
  <c r="C12" i="3"/>
  <c r="C13" i="3"/>
  <c r="C14" i="3"/>
  <c r="C15" i="3"/>
  <c r="C16" i="3"/>
  <c r="C17" i="3"/>
  <c r="C18" i="3"/>
  <c r="C19" i="3"/>
  <c r="C20" i="3"/>
  <c r="C21" i="3"/>
  <c r="C9" i="3"/>
  <c r="C94" i="3"/>
  <c r="C93" i="3" s="1"/>
  <c r="D94" i="3"/>
  <c r="D93" i="3" s="1"/>
  <c r="D88" i="3"/>
  <c r="D89" i="3"/>
  <c r="D90" i="3"/>
  <c r="D91" i="3"/>
  <c r="D92" i="3"/>
  <c r="D87" i="3"/>
  <c r="C88" i="3"/>
  <c r="C89" i="3"/>
  <c r="C90" i="3"/>
  <c r="C91" i="3"/>
  <c r="C92" i="3"/>
  <c r="C87" i="3"/>
  <c r="D77" i="3"/>
  <c r="D78" i="3"/>
  <c r="D79" i="3"/>
  <c r="D80" i="3"/>
  <c r="D81" i="3"/>
  <c r="D82" i="3"/>
  <c r="D83" i="3"/>
  <c r="D84" i="3"/>
  <c r="D85" i="3"/>
  <c r="D76" i="3"/>
  <c r="C77" i="3"/>
  <c r="C78" i="3"/>
  <c r="C79" i="3"/>
  <c r="C80" i="3"/>
  <c r="C81" i="3"/>
  <c r="C82" i="3"/>
  <c r="C83" i="3"/>
  <c r="C84" i="3"/>
  <c r="C85" i="3"/>
  <c r="C76" i="3"/>
  <c r="B40" i="3"/>
  <c r="B41" i="3"/>
  <c r="B42" i="3"/>
  <c r="B43" i="3"/>
  <c r="B44" i="3"/>
  <c r="B45" i="3"/>
  <c r="B46" i="3"/>
  <c r="B47" i="3"/>
  <c r="B69" i="3"/>
  <c r="B70" i="3"/>
  <c r="B39" i="3"/>
  <c r="P13" i="9" l="1"/>
  <c r="L13" i="9"/>
  <c r="C14" i="10"/>
  <c r="R32" i="9"/>
  <c r="J13" i="9" s="1"/>
  <c r="K13" i="9" s="1"/>
  <c r="M13" i="9"/>
  <c r="M14" i="9"/>
  <c r="R33" i="9"/>
  <c r="J14" i="9" s="1"/>
  <c r="K14" i="9" s="1"/>
  <c r="F12" i="10"/>
  <c r="F13" i="10"/>
  <c r="C75" i="3"/>
  <c r="D75" i="3"/>
  <c r="C86" i="3"/>
  <c r="D86" i="3"/>
  <c r="C12" i="10"/>
  <c r="O14" i="9"/>
  <c r="F15" i="10"/>
  <c r="C13" i="10"/>
  <c r="B16" i="9"/>
  <c r="D16" i="9" s="1"/>
  <c r="B14" i="9"/>
  <c r="C14" i="9" s="1"/>
  <c r="F14" i="10"/>
  <c r="P16" i="9"/>
  <c r="C15" i="10"/>
  <c r="B13" i="9"/>
  <c r="N14" i="9"/>
  <c r="O16" i="9"/>
  <c r="R35" i="9"/>
  <c r="J16" i="9" s="1"/>
  <c r="K16" i="9" s="1"/>
  <c r="L16" i="9"/>
  <c r="M16" i="9"/>
  <c r="F93" i="3"/>
  <c r="F92" i="3"/>
  <c r="E92" i="3"/>
  <c r="E93" i="3"/>
  <c r="G16" i="7"/>
  <c r="F16" i="7"/>
  <c r="E16" i="7"/>
  <c r="D16" i="7"/>
  <c r="H70" i="7"/>
  <c r="J72" i="7"/>
  <c r="J68" i="7"/>
  <c r="E18" i="3"/>
  <c r="G18" i="3" s="1"/>
  <c r="E14" i="3"/>
  <c r="G14" i="3" s="1"/>
  <c r="E10" i="3"/>
  <c r="G10" i="3" s="1"/>
  <c r="F19" i="3"/>
  <c r="F15" i="3"/>
  <c r="F11" i="3"/>
  <c r="E27" i="3"/>
  <c r="G27" i="3" s="1"/>
  <c r="F25" i="3"/>
  <c r="F33" i="3"/>
  <c r="F31" i="3"/>
  <c r="E61" i="3"/>
  <c r="G61" i="3" s="1"/>
  <c r="E57" i="3"/>
  <c r="G57" i="3" s="1"/>
  <c r="E67" i="3"/>
  <c r="G67" i="3" s="1"/>
  <c r="H72" i="7"/>
  <c r="H68" i="7"/>
  <c r="J70" i="7"/>
  <c r="G69" i="7"/>
  <c r="G72" i="7"/>
  <c r="G68" i="7"/>
  <c r="H71" i="7"/>
  <c r="H67" i="7"/>
  <c r="I70" i="7"/>
  <c r="J66" i="7"/>
  <c r="J69" i="7"/>
  <c r="I67" i="7"/>
  <c r="G71" i="7"/>
  <c r="G67" i="7"/>
  <c r="I66" i="7"/>
  <c r="I69" i="7"/>
  <c r="G66" i="7"/>
  <c r="I71" i="7"/>
  <c r="G70" i="7"/>
  <c r="H66" i="7"/>
  <c r="H69" i="7"/>
  <c r="I72" i="7"/>
  <c r="I68" i="7"/>
  <c r="J71" i="7"/>
  <c r="J67" i="7"/>
  <c r="F36" i="3"/>
  <c r="E43" i="3"/>
  <c r="G43" i="3" s="1"/>
  <c r="E20" i="3"/>
  <c r="G20" i="3" s="1"/>
  <c r="E16" i="3"/>
  <c r="G16" i="3" s="1"/>
  <c r="E12" i="3"/>
  <c r="G12" i="3" s="1"/>
  <c r="F32" i="3"/>
  <c r="E48" i="3"/>
  <c r="H48" i="3" s="1"/>
  <c r="F62" i="3"/>
  <c r="E40" i="3"/>
  <c r="G40" i="3" s="1"/>
  <c r="E42" i="3"/>
  <c r="F45" i="3"/>
  <c r="E59" i="3"/>
  <c r="G59" i="3" s="1"/>
  <c r="F58" i="3"/>
  <c r="E69" i="3"/>
  <c r="G69" i="3" s="1"/>
  <c r="E65" i="3"/>
  <c r="G65" i="3" s="1"/>
  <c r="F68" i="3"/>
  <c r="E60" i="3"/>
  <c r="G60" i="3" s="1"/>
  <c r="E70" i="3"/>
  <c r="G70" i="3" s="1"/>
  <c r="E66" i="3"/>
  <c r="G66" i="3" s="1"/>
  <c r="F21" i="3"/>
  <c r="F17" i="3"/>
  <c r="F13" i="3"/>
  <c r="E24" i="3"/>
  <c r="G24" i="3" s="1"/>
  <c r="E46" i="3"/>
  <c r="H46" i="3" s="1"/>
  <c r="E41" i="3"/>
  <c r="H41" i="3" s="1"/>
  <c r="G42" i="3"/>
  <c r="E19" i="3"/>
  <c r="E15" i="3"/>
  <c r="E11" i="3"/>
  <c r="F20" i="3"/>
  <c r="F16" i="3"/>
  <c r="F12" i="3"/>
  <c r="F27" i="3"/>
  <c r="H27" i="3" s="1"/>
  <c r="E32" i="3"/>
  <c r="E36" i="3"/>
  <c r="F43" i="3"/>
  <c r="F48" i="3"/>
  <c r="E51" i="3"/>
  <c r="E62" i="3"/>
  <c r="E58" i="3"/>
  <c r="F61" i="3"/>
  <c r="F57" i="3"/>
  <c r="E68" i="3"/>
  <c r="F64" i="3"/>
  <c r="F67" i="3"/>
  <c r="E45" i="3"/>
  <c r="F40" i="3"/>
  <c r="F42" i="3"/>
  <c r="F60" i="3"/>
  <c r="F70" i="3"/>
  <c r="F66" i="3"/>
  <c r="G37" i="3"/>
  <c r="E21" i="3"/>
  <c r="E17" i="3"/>
  <c r="E13" i="3"/>
  <c r="F18" i="3"/>
  <c r="F14" i="3"/>
  <c r="F10" i="3"/>
  <c r="E25" i="3"/>
  <c r="F24" i="3"/>
  <c r="E33" i="3"/>
  <c r="E31" i="3"/>
  <c r="F46" i="3"/>
  <c r="F41" i="3"/>
  <c r="F49" i="3"/>
  <c r="E49" i="3"/>
  <c r="F59" i="3"/>
  <c r="F69" i="3"/>
  <c r="F65" i="3"/>
  <c r="D13" i="9"/>
  <c r="F51" i="3"/>
  <c r="F94" i="3"/>
  <c r="E23" i="3"/>
  <c r="G23" i="3" s="1"/>
  <c r="E53" i="3"/>
  <c r="G53" i="3" s="1"/>
  <c r="F52" i="3"/>
  <c r="E56" i="3"/>
  <c r="G56" i="3" s="1"/>
  <c r="E9" i="3"/>
  <c r="G9" i="3" s="1"/>
  <c r="E29" i="3"/>
  <c r="C43" i="7"/>
  <c r="C44" i="7"/>
  <c r="B43" i="7"/>
  <c r="E84" i="3"/>
  <c r="H84" i="3" s="1"/>
  <c r="E64" i="3"/>
  <c r="G64" i="3" s="1"/>
  <c r="E80" i="3"/>
  <c r="G80" i="3" s="1"/>
  <c r="E83" i="3"/>
  <c r="H83" i="3" s="1"/>
  <c r="E79" i="3"/>
  <c r="H79" i="3" s="1"/>
  <c r="B44" i="7"/>
  <c r="E85" i="3"/>
  <c r="H85" i="3" s="1"/>
  <c r="E81" i="3"/>
  <c r="E77" i="3"/>
  <c r="G77" i="3" s="1"/>
  <c r="F83" i="3"/>
  <c r="F79" i="3"/>
  <c r="E88" i="3"/>
  <c r="G88" i="3" s="1"/>
  <c r="F90" i="3"/>
  <c r="E52" i="3"/>
  <c r="F82" i="3"/>
  <c r="E91" i="3"/>
  <c r="F35" i="3"/>
  <c r="F54" i="3"/>
  <c r="F50" i="3"/>
  <c r="F76" i="3"/>
  <c r="F78" i="3"/>
  <c r="F87" i="3"/>
  <c r="F89" i="3"/>
  <c r="F11" i="8"/>
  <c r="C10" i="8"/>
  <c r="D11" i="8"/>
  <c r="B11" i="8"/>
  <c r="G11" i="8"/>
  <c r="E11" i="8"/>
  <c r="C9" i="8"/>
  <c r="F85" i="3"/>
  <c r="F81" i="3"/>
  <c r="F77" i="3"/>
  <c r="E90" i="3"/>
  <c r="G90" i="3" s="1"/>
  <c r="F88" i="3"/>
  <c r="F9" i="3"/>
  <c r="F29" i="3"/>
  <c r="E54" i="3"/>
  <c r="G54" i="3" s="1"/>
  <c r="E50" i="3"/>
  <c r="F53" i="3"/>
  <c r="F56" i="3"/>
  <c r="E76" i="3"/>
  <c r="H76" i="3" s="1"/>
  <c r="F84" i="3"/>
  <c r="E87" i="3"/>
  <c r="G87" i="3" s="1"/>
  <c r="E35" i="3"/>
  <c r="G35" i="3" s="1"/>
  <c r="E82" i="3"/>
  <c r="G82" i="3" s="1"/>
  <c r="E78" i="3"/>
  <c r="G78" i="3" s="1"/>
  <c r="F80" i="3"/>
  <c r="E89" i="3"/>
  <c r="F91" i="3"/>
  <c r="E94" i="3"/>
  <c r="H94" i="3" s="1"/>
  <c r="F23" i="3"/>
  <c r="F75" i="3" l="1"/>
  <c r="H57" i="3"/>
  <c r="N13" i="9"/>
  <c r="H43" i="3"/>
  <c r="N16" i="9"/>
  <c r="J73" i="7"/>
  <c r="G73" i="7"/>
  <c r="H73" i="7"/>
  <c r="I73" i="7"/>
  <c r="H14" i="3"/>
  <c r="H92" i="3"/>
  <c r="G92" i="3"/>
  <c r="G91" i="3"/>
  <c r="H91" i="3"/>
  <c r="H60" i="3"/>
  <c r="H61" i="3"/>
  <c r="E75" i="3"/>
  <c r="H10" i="3"/>
  <c r="G93" i="3"/>
  <c r="H93" i="3"/>
  <c r="H70" i="3"/>
  <c r="H23" i="3"/>
  <c r="H67" i="3"/>
  <c r="H82" i="3"/>
  <c r="F13" i="9"/>
  <c r="H18" i="3"/>
  <c r="G48" i="3"/>
  <c r="H20" i="3"/>
  <c r="H88" i="3"/>
  <c r="H12" i="3"/>
  <c r="H40" i="3"/>
  <c r="G41" i="3"/>
  <c r="G76" i="3"/>
  <c r="H16" i="3"/>
  <c r="H56" i="3"/>
  <c r="D14" i="9"/>
  <c r="H64" i="3"/>
  <c r="H69" i="3"/>
  <c r="H24" i="3"/>
  <c r="H42" i="3"/>
  <c r="H65" i="3"/>
  <c r="G46" i="3"/>
  <c r="H66" i="3"/>
  <c r="H59" i="3"/>
  <c r="H80" i="3"/>
  <c r="H49" i="3"/>
  <c r="G49" i="3"/>
  <c r="H45" i="3"/>
  <c r="G45" i="3"/>
  <c r="G32" i="3"/>
  <c r="H32" i="3"/>
  <c r="G25" i="3"/>
  <c r="H25" i="3"/>
  <c r="G13" i="3"/>
  <c r="H13" i="3"/>
  <c r="G11" i="3"/>
  <c r="H11" i="3"/>
  <c r="G58" i="3"/>
  <c r="H58" i="3"/>
  <c r="G15" i="3"/>
  <c r="H15" i="3"/>
  <c r="G31" i="3"/>
  <c r="H31" i="3"/>
  <c r="G17" i="3"/>
  <c r="H17" i="3"/>
  <c r="G33" i="3"/>
  <c r="H33" i="3"/>
  <c r="G21" i="3"/>
  <c r="H21" i="3"/>
  <c r="H68" i="3"/>
  <c r="G68" i="3"/>
  <c r="H62" i="3"/>
  <c r="G62" i="3"/>
  <c r="G36" i="3"/>
  <c r="H36" i="3"/>
  <c r="G19" i="3"/>
  <c r="H19" i="3"/>
  <c r="H52" i="3"/>
  <c r="H53" i="3"/>
  <c r="H50" i="3"/>
  <c r="G81" i="3"/>
  <c r="G29" i="3"/>
  <c r="H9" i="3"/>
  <c r="H54" i="3"/>
  <c r="H51" i="3"/>
  <c r="G51" i="3"/>
  <c r="E13" i="9"/>
  <c r="C13" i="9"/>
  <c r="H89" i="3"/>
  <c r="G84" i="3"/>
  <c r="G52" i="3"/>
  <c r="G50" i="3"/>
  <c r="G83" i="3"/>
  <c r="H81" i="3"/>
  <c r="H29" i="3"/>
  <c r="F14" i="9"/>
  <c r="E14" i="9"/>
  <c r="G85" i="3"/>
  <c r="H87" i="3"/>
  <c r="H78" i="3"/>
  <c r="H35" i="3"/>
  <c r="G94" i="3"/>
  <c r="H77" i="3"/>
  <c r="G79" i="3"/>
  <c r="E16" i="9"/>
  <c r="F16" i="9"/>
  <c r="C16" i="9"/>
  <c r="K17" i="8"/>
  <c r="C11" i="8"/>
  <c r="C36" i="8" s="1"/>
  <c r="K16" i="8"/>
  <c r="G89" i="3"/>
  <c r="H90" i="3"/>
  <c r="H75" i="3" l="1"/>
  <c r="G75" i="3"/>
  <c r="D36" i="8"/>
  <c r="B36" i="8"/>
  <c r="A36" i="8"/>
  <c r="L17" i="8"/>
  <c r="D31" i="8" s="1"/>
  <c r="B16" i="8"/>
  <c r="B17" i="8" s="1"/>
  <c r="A16" i="8"/>
  <c r="A17" i="8" s="1"/>
  <c r="L16" i="8"/>
  <c r="D30" i="8" s="1"/>
  <c r="AN66" i="5"/>
  <c r="AN94" i="5"/>
  <c r="AL66" i="5"/>
  <c r="AL94" i="5"/>
  <c r="AN60" i="5"/>
  <c r="AL60" i="5"/>
  <c r="W77" i="18"/>
  <c r="W76" i="18"/>
  <c r="W75" i="18"/>
  <c r="W74" i="18"/>
  <c r="W73" i="18"/>
  <c r="W72" i="18"/>
  <c r="W70" i="18"/>
  <c r="W68" i="18"/>
  <c r="W67" i="18"/>
  <c r="W66" i="18"/>
  <c r="W65" i="18"/>
  <c r="W64" i="18"/>
  <c r="W63" i="18"/>
  <c r="W62" i="18"/>
  <c r="W60" i="18"/>
  <c r="W55" i="18"/>
  <c r="W54" i="18"/>
  <c r="W52" i="18"/>
  <c r="W51" i="18"/>
  <c r="W49" i="18"/>
  <c r="W48" i="18"/>
  <c r="W47" i="18"/>
  <c r="W46" i="18"/>
  <c r="B255" i="18"/>
  <c r="B256" i="18"/>
  <c r="B246" i="18"/>
  <c r="C246" i="18"/>
  <c r="D249" i="18"/>
  <c r="E249" i="18"/>
  <c r="F249" i="18"/>
  <c r="G249" i="18"/>
  <c r="H249" i="18"/>
  <c r="I249" i="18"/>
  <c r="J249" i="18"/>
  <c r="K249" i="18"/>
  <c r="L249" i="18"/>
  <c r="M249" i="18"/>
  <c r="B257" i="18" l="1"/>
  <c r="W61" i="18"/>
  <c r="W45" i="18"/>
  <c r="C52" i="12"/>
  <c r="B52" i="12"/>
  <c r="W53" i="18"/>
  <c r="AK89" i="5"/>
  <c r="AM89" i="5" s="1"/>
  <c r="AK69" i="5"/>
  <c r="AM69" i="5" s="1"/>
  <c r="AN93" i="5"/>
  <c r="AL93" i="5"/>
  <c r="AK82" i="5"/>
  <c r="AM82" i="5" s="1"/>
  <c r="AK66" i="5"/>
  <c r="AM66" i="5" s="1"/>
  <c r="AK62" i="5"/>
  <c r="AM62" i="5" s="1"/>
  <c r="AK91" i="5"/>
  <c r="AO91" i="5" s="1"/>
  <c r="AK87" i="5"/>
  <c r="AO87" i="5" s="1"/>
  <c r="AK75" i="5"/>
  <c r="AO75" i="5" s="1"/>
  <c r="AN67" i="5"/>
  <c r="AK90" i="5"/>
  <c r="AO90" i="5" s="1"/>
  <c r="AK81" i="5"/>
  <c r="AO81" i="5" s="1"/>
  <c r="AK63" i="5"/>
  <c r="AO63" i="5" s="1"/>
  <c r="AK94" i="5"/>
  <c r="AO94" i="5" s="1"/>
  <c r="AK74" i="5"/>
  <c r="AO74" i="5" s="1"/>
  <c r="AN85" i="5"/>
  <c r="W71" i="18"/>
  <c r="AL67" i="5"/>
  <c r="AN76" i="5"/>
  <c r="AL85" i="5"/>
  <c r="AK64" i="5"/>
  <c r="AO64" i="5" s="1"/>
  <c r="AK78" i="5"/>
  <c r="AO78" i="5" s="1"/>
  <c r="AK70" i="5"/>
  <c r="AO70" i="5" s="1"/>
  <c r="AL76" i="5"/>
  <c r="AK80" i="5"/>
  <c r="AO80" i="5" s="1"/>
  <c r="AK83" i="5"/>
  <c r="AM83" i="5" s="1"/>
  <c r="AK84" i="5"/>
  <c r="AO84" i="5" s="1"/>
  <c r="AK79" i="5"/>
  <c r="AM79" i="5" s="1"/>
  <c r="AK71" i="5"/>
  <c r="AO71" i="5" s="1"/>
  <c r="AK73" i="5"/>
  <c r="AO73" i="5" s="1"/>
  <c r="AK60" i="5"/>
  <c r="AM60" i="5" s="1"/>
  <c r="AK61" i="5"/>
  <c r="AO61" i="5" s="1"/>
  <c r="AK65" i="5"/>
  <c r="AM65" i="5" s="1"/>
  <c r="AK72" i="5"/>
  <c r="AM72" i="5" s="1"/>
  <c r="AK88" i="5"/>
  <c r="AO88" i="5" s="1"/>
  <c r="C249" i="18"/>
  <c r="B249" i="18"/>
  <c r="A78" i="5"/>
  <c r="G65" i="12"/>
  <c r="G63" i="12"/>
  <c r="G60" i="12"/>
  <c r="G58" i="12"/>
  <c r="B74" i="12" l="1"/>
  <c r="F50" i="13"/>
  <c r="D50" i="13"/>
  <c r="B50" i="13"/>
  <c r="C50" i="13"/>
  <c r="G50" i="13"/>
  <c r="E50" i="13"/>
  <c r="AO69" i="5"/>
  <c r="W69" i="18"/>
  <c r="W78" i="18" s="1"/>
  <c r="AO62" i="5"/>
  <c r="AK92" i="5"/>
  <c r="AM92" i="5" s="1"/>
  <c r="C13" i="14"/>
  <c r="L13" i="14"/>
  <c r="I13" i="14"/>
  <c r="F13" i="14"/>
  <c r="C11" i="14"/>
  <c r="L11" i="14"/>
  <c r="L12" i="14"/>
  <c r="I11" i="14"/>
  <c r="I12" i="14"/>
  <c r="F11" i="14"/>
  <c r="F12" i="14"/>
  <c r="AO89" i="5"/>
  <c r="AM94" i="5"/>
  <c r="AO66" i="5"/>
  <c r="AO82" i="5"/>
  <c r="AM90" i="5"/>
  <c r="AM91" i="5"/>
  <c r="AM78" i="5"/>
  <c r="AM87" i="5"/>
  <c r="AM75" i="5"/>
  <c r="AM64" i="5"/>
  <c r="AM74" i="5"/>
  <c r="AM63" i="5"/>
  <c r="AM70" i="5"/>
  <c r="AM73" i="5"/>
  <c r="AM81" i="5"/>
  <c r="AO72" i="5"/>
  <c r="AM80" i="5"/>
  <c r="AO60" i="5"/>
  <c r="AO83" i="5"/>
  <c r="AO79" i="5"/>
  <c r="AM84" i="5"/>
  <c r="AM71" i="5"/>
  <c r="AK85" i="5"/>
  <c r="AO85" i="5" s="1"/>
  <c r="AK76" i="5"/>
  <c r="AM76" i="5" s="1"/>
  <c r="AM61" i="5"/>
  <c r="AM88" i="5"/>
  <c r="AL95" i="5"/>
  <c r="AN95" i="5"/>
  <c r="AK67" i="5"/>
  <c r="AO67" i="5" s="1"/>
  <c r="AO65" i="5"/>
  <c r="F65" i="12"/>
  <c r="F63" i="12"/>
  <c r="E65" i="12"/>
  <c r="E63" i="12"/>
  <c r="D65" i="12"/>
  <c r="D63" i="12"/>
  <c r="C65" i="12"/>
  <c r="C63" i="12"/>
  <c r="F60" i="12"/>
  <c r="F58" i="12"/>
  <c r="D60" i="12"/>
  <c r="D58" i="12"/>
  <c r="C60" i="12"/>
  <c r="C58" i="12"/>
  <c r="B72" i="12" l="1"/>
  <c r="B70" i="12"/>
  <c r="B58" i="12"/>
  <c r="B71" i="12"/>
  <c r="B73" i="12"/>
  <c r="AO92" i="5"/>
  <c r="AK93" i="5"/>
  <c r="AM93" i="5" s="1"/>
  <c r="AO76" i="5"/>
  <c r="I16" i="14"/>
  <c r="L16" i="14"/>
  <c r="F16" i="14"/>
  <c r="B59" i="12"/>
  <c r="B64" i="12"/>
  <c r="B63" i="12"/>
  <c r="B60" i="12"/>
  <c r="B65" i="12"/>
  <c r="AM85" i="5"/>
  <c r="AM67" i="5"/>
  <c r="C17" i="11"/>
  <c r="C16" i="11"/>
  <c r="C15" i="11"/>
  <c r="C14" i="11"/>
  <c r="L58" i="12" l="1"/>
  <c r="L59" i="12"/>
  <c r="L60" i="12"/>
  <c r="AK95" i="5"/>
  <c r="AM95" i="5" s="1"/>
  <c r="AO93" i="5"/>
  <c r="AO95" i="5" l="1"/>
  <c r="D9" i="11"/>
  <c r="B9" i="11"/>
  <c r="H9" i="11"/>
  <c r="I9" i="11" s="1"/>
  <c r="F9" i="11"/>
  <c r="G9" i="11" s="1"/>
  <c r="M53" i="12"/>
  <c r="M54" i="12"/>
  <c r="M51" i="12"/>
  <c r="L53" i="12"/>
  <c r="L54" i="12"/>
  <c r="L51" i="12"/>
  <c r="K53" i="12"/>
  <c r="K54" i="12"/>
  <c r="K51" i="12"/>
  <c r="J53" i="12"/>
  <c r="J54" i="12"/>
  <c r="J51" i="12"/>
  <c r="I53" i="12"/>
  <c r="I54" i="12"/>
  <c r="I51" i="12"/>
  <c r="H53" i="12"/>
  <c r="H54" i="12"/>
  <c r="H51" i="12"/>
  <c r="G53" i="12"/>
  <c r="G54" i="12"/>
  <c r="G51" i="12"/>
  <c r="F53" i="12"/>
  <c r="F54" i="12"/>
  <c r="F51" i="12"/>
  <c r="E53" i="12"/>
  <c r="E51" i="12"/>
  <c r="D53" i="12"/>
  <c r="D51" i="12"/>
  <c r="C53" i="12"/>
  <c r="C51" i="12"/>
  <c r="E54" i="12"/>
  <c r="B53" i="12"/>
  <c r="B51" i="12"/>
  <c r="D47" i="13"/>
  <c r="E47" i="13"/>
  <c r="F47" i="13"/>
  <c r="G47" i="13"/>
  <c r="H47" i="13"/>
  <c r="C47" i="13"/>
  <c r="D46" i="13"/>
  <c r="E46" i="13"/>
  <c r="F46" i="13"/>
  <c r="G46" i="13"/>
  <c r="H46" i="13"/>
  <c r="C46" i="13"/>
  <c r="B47" i="13"/>
  <c r="J121" i="5"/>
  <c r="H121" i="5"/>
  <c r="E121" i="5"/>
  <c r="C121" i="5"/>
  <c r="J120" i="5"/>
  <c r="J119" i="5" s="1"/>
  <c r="H120" i="5"/>
  <c r="H119" i="5" s="1"/>
  <c r="E120" i="5"/>
  <c r="E119" i="5" s="1"/>
  <c r="C120" i="5"/>
  <c r="C119" i="5" s="1"/>
  <c r="J118" i="5"/>
  <c r="H118" i="5"/>
  <c r="E118" i="5"/>
  <c r="C118" i="5"/>
  <c r="J117" i="5"/>
  <c r="H117" i="5"/>
  <c r="E117" i="5"/>
  <c r="C117" i="5"/>
  <c r="J116" i="5"/>
  <c r="H116" i="5"/>
  <c r="E116" i="5"/>
  <c r="J115" i="5"/>
  <c r="H115" i="5"/>
  <c r="E115" i="5"/>
  <c r="C115" i="5"/>
  <c r="J114" i="5"/>
  <c r="H114" i="5"/>
  <c r="E114" i="5"/>
  <c r="C114" i="5"/>
  <c r="J113" i="5"/>
  <c r="H113" i="5"/>
  <c r="E113" i="5"/>
  <c r="C113" i="5"/>
  <c r="J111" i="5"/>
  <c r="H111" i="5"/>
  <c r="E111" i="5"/>
  <c r="C111" i="5"/>
  <c r="J110" i="5"/>
  <c r="H110" i="5"/>
  <c r="E110" i="5"/>
  <c r="C110" i="5"/>
  <c r="J109" i="5"/>
  <c r="H109" i="5"/>
  <c r="E109" i="5"/>
  <c r="C109" i="5"/>
  <c r="J108" i="5"/>
  <c r="H108" i="5"/>
  <c r="E108" i="5"/>
  <c r="C108" i="5"/>
  <c r="J107" i="5"/>
  <c r="H107" i="5"/>
  <c r="J106" i="5"/>
  <c r="H106" i="5"/>
  <c r="E106" i="5"/>
  <c r="C106" i="5"/>
  <c r="J105" i="5"/>
  <c r="H105" i="5"/>
  <c r="E105" i="5"/>
  <c r="C105" i="5"/>
  <c r="J104" i="5"/>
  <c r="H104" i="5"/>
  <c r="E104" i="5"/>
  <c r="C104" i="5"/>
  <c r="J103" i="5"/>
  <c r="H103" i="5"/>
  <c r="E103" i="5"/>
  <c r="C103" i="5"/>
  <c r="J102" i="5"/>
  <c r="H102" i="5"/>
  <c r="E102" i="5"/>
  <c r="C102" i="5"/>
  <c r="AI94" i="5"/>
  <c r="AG94" i="5"/>
  <c r="AD94" i="5"/>
  <c r="AB94" i="5"/>
  <c r="Y94" i="5"/>
  <c r="W94" i="5"/>
  <c r="T94" i="5"/>
  <c r="R94" i="5"/>
  <c r="O94" i="5"/>
  <c r="M94" i="5"/>
  <c r="J94" i="5"/>
  <c r="H94" i="5"/>
  <c r="E94" i="5"/>
  <c r="C94" i="5"/>
  <c r="AI92" i="5"/>
  <c r="AG92" i="5"/>
  <c r="AD92" i="5"/>
  <c r="AB92" i="5"/>
  <c r="Y92" i="5"/>
  <c r="W92" i="5"/>
  <c r="T92" i="5"/>
  <c r="R92" i="5"/>
  <c r="O92" i="5"/>
  <c r="M92" i="5"/>
  <c r="J92" i="5"/>
  <c r="H92" i="5"/>
  <c r="E92" i="5"/>
  <c r="C92" i="5"/>
  <c r="A92" i="5"/>
  <c r="AI91" i="5"/>
  <c r="AG91" i="5"/>
  <c r="AD91" i="5"/>
  <c r="AB91" i="5"/>
  <c r="Y91" i="5"/>
  <c r="W91" i="5"/>
  <c r="T91" i="5"/>
  <c r="R91" i="5"/>
  <c r="O91" i="5"/>
  <c r="M91" i="5"/>
  <c r="J91" i="5"/>
  <c r="H91" i="5"/>
  <c r="E91" i="5"/>
  <c r="C91" i="5"/>
  <c r="A91" i="5"/>
  <c r="AI90" i="5"/>
  <c r="AG90" i="5"/>
  <c r="AD90" i="5"/>
  <c r="AB90" i="5"/>
  <c r="Y90" i="5"/>
  <c r="W90" i="5"/>
  <c r="T90" i="5"/>
  <c r="R90" i="5"/>
  <c r="O90" i="5"/>
  <c r="M90" i="5"/>
  <c r="J90" i="5"/>
  <c r="H90" i="5"/>
  <c r="E90" i="5"/>
  <c r="C90" i="5"/>
  <c r="AI89" i="5"/>
  <c r="AG89" i="5"/>
  <c r="AD89" i="5"/>
  <c r="AB89" i="5"/>
  <c r="Y89" i="5"/>
  <c r="W89" i="5"/>
  <c r="T89" i="5"/>
  <c r="R89" i="5"/>
  <c r="O89" i="5"/>
  <c r="M89" i="5"/>
  <c r="J89" i="5"/>
  <c r="H89" i="5"/>
  <c r="E89" i="5"/>
  <c r="C89" i="5"/>
  <c r="Y88" i="5"/>
  <c r="W88" i="5"/>
  <c r="A88" i="5"/>
  <c r="AI87" i="5"/>
  <c r="AG87" i="5"/>
  <c r="AD87" i="5"/>
  <c r="AB87" i="5"/>
  <c r="Y87" i="5"/>
  <c r="W87" i="5"/>
  <c r="T87" i="5"/>
  <c r="R87" i="5"/>
  <c r="O87" i="5"/>
  <c r="M87" i="5"/>
  <c r="J87" i="5"/>
  <c r="H87" i="5"/>
  <c r="E87" i="5"/>
  <c r="C87" i="5"/>
  <c r="A87" i="5"/>
  <c r="AI84" i="5"/>
  <c r="AG84" i="5"/>
  <c r="AD84" i="5"/>
  <c r="AB84" i="5"/>
  <c r="Y84" i="5"/>
  <c r="W84" i="5"/>
  <c r="T84" i="5"/>
  <c r="R84" i="5"/>
  <c r="O84" i="5"/>
  <c r="M84" i="5"/>
  <c r="J84" i="5"/>
  <c r="H84" i="5"/>
  <c r="E84" i="5"/>
  <c r="C84" i="5"/>
  <c r="AI83" i="5"/>
  <c r="AG83" i="5"/>
  <c r="AD83" i="5"/>
  <c r="AB83" i="5"/>
  <c r="Y83" i="5"/>
  <c r="W83" i="5"/>
  <c r="T83" i="5"/>
  <c r="R83" i="5"/>
  <c r="O83" i="5"/>
  <c r="M83" i="5"/>
  <c r="J83" i="5"/>
  <c r="H83" i="5"/>
  <c r="E83" i="5"/>
  <c r="C83" i="5"/>
  <c r="AG82" i="5"/>
  <c r="AD82" i="5"/>
  <c r="AB82" i="5"/>
  <c r="Y82" i="5"/>
  <c r="W82" i="5"/>
  <c r="T82" i="5"/>
  <c r="R82" i="5"/>
  <c r="O82" i="5"/>
  <c r="M82" i="5"/>
  <c r="J82" i="5"/>
  <c r="H82" i="5"/>
  <c r="E82" i="5"/>
  <c r="C82" i="5"/>
  <c r="AG81" i="5"/>
  <c r="AD81" i="5"/>
  <c r="AB81" i="5"/>
  <c r="Y81" i="5"/>
  <c r="W81" i="5"/>
  <c r="T81" i="5"/>
  <c r="R81" i="5"/>
  <c r="O81" i="5"/>
  <c r="M81" i="5"/>
  <c r="J81" i="5"/>
  <c r="H81" i="5"/>
  <c r="E81" i="5"/>
  <c r="C81" i="5"/>
  <c r="A81" i="5"/>
  <c r="AG80" i="5"/>
  <c r="AD80" i="5"/>
  <c r="AB80" i="5"/>
  <c r="Y80" i="5"/>
  <c r="W80" i="5"/>
  <c r="T80" i="5"/>
  <c r="R80" i="5"/>
  <c r="O80" i="5"/>
  <c r="M80" i="5"/>
  <c r="J80" i="5"/>
  <c r="H80" i="5"/>
  <c r="E80" i="5"/>
  <c r="C80" i="5"/>
  <c r="A80" i="5"/>
  <c r="AG79" i="5"/>
  <c r="AD79" i="5"/>
  <c r="AB79" i="5"/>
  <c r="Y79" i="5"/>
  <c r="W79" i="5"/>
  <c r="T79" i="5"/>
  <c r="R79" i="5"/>
  <c r="O79" i="5"/>
  <c r="M79" i="5"/>
  <c r="J79" i="5"/>
  <c r="H79" i="5"/>
  <c r="E79" i="5"/>
  <c r="C79" i="5"/>
  <c r="A79" i="5"/>
  <c r="A77" i="5"/>
  <c r="AI75" i="5"/>
  <c r="AG75" i="5"/>
  <c r="AD75" i="5"/>
  <c r="AB75" i="5"/>
  <c r="Y75" i="5"/>
  <c r="W75" i="5"/>
  <c r="T75" i="5"/>
  <c r="R75" i="5"/>
  <c r="O75" i="5"/>
  <c r="M75" i="5"/>
  <c r="J75" i="5"/>
  <c r="H75" i="5"/>
  <c r="E75" i="5"/>
  <c r="C75" i="5"/>
  <c r="A75" i="5"/>
  <c r="A74" i="5"/>
  <c r="A70" i="5"/>
  <c r="AI69" i="5"/>
  <c r="AG69" i="5"/>
  <c r="AD69" i="5"/>
  <c r="AB69" i="5"/>
  <c r="Y69" i="5"/>
  <c r="W69" i="5"/>
  <c r="T69" i="5"/>
  <c r="R69" i="5"/>
  <c r="O69" i="5"/>
  <c r="M69" i="5"/>
  <c r="J69" i="5"/>
  <c r="H69" i="5"/>
  <c r="E69" i="5"/>
  <c r="C69" i="5"/>
  <c r="A68" i="5"/>
  <c r="AI66" i="5"/>
  <c r="AG66" i="5"/>
  <c r="AD66" i="5"/>
  <c r="AB66" i="5"/>
  <c r="Y66" i="5"/>
  <c r="W66" i="5"/>
  <c r="T66" i="5"/>
  <c r="R66" i="5"/>
  <c r="M66" i="5"/>
  <c r="H66" i="5"/>
  <c r="A66" i="5"/>
  <c r="A65" i="5"/>
  <c r="A64" i="5"/>
  <c r="A63" i="5"/>
  <c r="A62" i="5"/>
  <c r="A61" i="5"/>
  <c r="AI60" i="5"/>
  <c r="AG60" i="5"/>
  <c r="AD60" i="5"/>
  <c r="AB60" i="5"/>
  <c r="Y60" i="5"/>
  <c r="W60" i="5"/>
  <c r="T60" i="5"/>
  <c r="R60" i="5"/>
  <c r="O60" i="5"/>
  <c r="M60" i="5"/>
  <c r="J60" i="5"/>
  <c r="H60" i="5"/>
  <c r="E60" i="5"/>
  <c r="C60" i="5"/>
  <c r="A60" i="5"/>
  <c r="A59" i="5"/>
  <c r="H14" i="5" l="1"/>
  <c r="I14" i="5"/>
  <c r="J101" i="5"/>
  <c r="H101" i="5"/>
  <c r="E112" i="5"/>
  <c r="H112" i="5"/>
  <c r="J112" i="5"/>
  <c r="H12" i="5"/>
  <c r="I12" i="5"/>
  <c r="B13" i="11"/>
  <c r="B12" i="11"/>
  <c r="B46" i="13"/>
  <c r="A9" i="11"/>
  <c r="B11" i="11" s="1"/>
  <c r="B54" i="12"/>
  <c r="C54" i="12"/>
  <c r="D54" i="12"/>
  <c r="B75" i="5"/>
  <c r="F75" i="5" s="1"/>
  <c r="G91" i="5"/>
  <c r="K91" i="5" s="1"/>
  <c r="V73" i="5"/>
  <c r="X73" i="5" s="1"/>
  <c r="Q92" i="5"/>
  <c r="S92" i="5" s="1"/>
  <c r="G106" i="5"/>
  <c r="K106" i="5" s="1"/>
  <c r="B113" i="5"/>
  <c r="M76" i="5"/>
  <c r="AG76" i="5"/>
  <c r="B73" i="5"/>
  <c r="F73" i="5" s="1"/>
  <c r="L74" i="5"/>
  <c r="N74" i="5" s="1"/>
  <c r="V74" i="5"/>
  <c r="Z74" i="5" s="1"/>
  <c r="G81" i="5"/>
  <c r="I81" i="5" s="1"/>
  <c r="B72" i="5"/>
  <c r="F72" i="5" s="1"/>
  <c r="AF73" i="5"/>
  <c r="AH73" i="5" s="1"/>
  <c r="E67" i="5"/>
  <c r="G89" i="5"/>
  <c r="K89" i="5" s="1"/>
  <c r="C15" i="7"/>
  <c r="C14" i="7"/>
  <c r="C13" i="7"/>
  <c r="V66" i="5"/>
  <c r="X66" i="5" s="1"/>
  <c r="B71" i="5"/>
  <c r="F71" i="5" s="1"/>
  <c r="G79" i="5"/>
  <c r="I79" i="5" s="1"/>
  <c r="Q84" i="5"/>
  <c r="U84" i="5" s="1"/>
  <c r="B115" i="5"/>
  <c r="AF62" i="5"/>
  <c r="AH62" i="5" s="1"/>
  <c r="B87" i="5"/>
  <c r="D87" i="5" s="1"/>
  <c r="AF87" i="5"/>
  <c r="AH87" i="5" s="1"/>
  <c r="G90" i="5"/>
  <c r="K90" i="5" s="1"/>
  <c r="B117" i="5"/>
  <c r="L63" i="5"/>
  <c r="P63" i="5" s="1"/>
  <c r="L64" i="5"/>
  <c r="P64" i="5" s="1"/>
  <c r="V64" i="5"/>
  <c r="X64" i="5" s="1"/>
  <c r="C11" i="7"/>
  <c r="L75" i="5"/>
  <c r="N75" i="5" s="1"/>
  <c r="AA82" i="5"/>
  <c r="AC82" i="5" s="1"/>
  <c r="AF89" i="5"/>
  <c r="AJ89" i="5" s="1"/>
  <c r="B9" i="7"/>
  <c r="B62" i="5"/>
  <c r="D62" i="5" s="1"/>
  <c r="V62" i="5"/>
  <c r="Z62" i="5" s="1"/>
  <c r="V63" i="5"/>
  <c r="X63" i="5" s="1"/>
  <c r="AA64" i="5"/>
  <c r="AC64" i="5" s="1"/>
  <c r="L66" i="5"/>
  <c r="P66" i="5" s="1"/>
  <c r="Y76" i="5"/>
  <c r="AA90" i="5"/>
  <c r="AE90" i="5" s="1"/>
  <c r="B64" i="5"/>
  <c r="F64" i="5" s="1"/>
  <c r="L65" i="5"/>
  <c r="N65" i="5" s="1"/>
  <c r="AF65" i="5"/>
  <c r="AJ65" i="5" s="1"/>
  <c r="AF70" i="5"/>
  <c r="AH70" i="5" s="1"/>
  <c r="L71" i="5"/>
  <c r="N71" i="5" s="1"/>
  <c r="G108" i="5"/>
  <c r="K108" i="5" s="1"/>
  <c r="G110" i="5"/>
  <c r="K110" i="5" s="1"/>
  <c r="L61" i="5"/>
  <c r="N61" i="5" s="1"/>
  <c r="AF61" i="5"/>
  <c r="AJ61" i="5" s="1"/>
  <c r="AF63" i="5"/>
  <c r="AH63" i="5" s="1"/>
  <c r="L70" i="5"/>
  <c r="N70" i="5" s="1"/>
  <c r="V72" i="5"/>
  <c r="X72" i="5" s="1"/>
  <c r="AF74" i="5"/>
  <c r="AH74" i="5" s="1"/>
  <c r="AF75" i="5"/>
  <c r="AH75" i="5" s="1"/>
  <c r="Q79" i="5"/>
  <c r="S79" i="5" s="1"/>
  <c r="L81" i="5"/>
  <c r="N81" i="5" s="1"/>
  <c r="V81" i="5"/>
  <c r="X81" i="5" s="1"/>
  <c r="AF81" i="5"/>
  <c r="AJ81" i="5" s="1"/>
  <c r="G83" i="5"/>
  <c r="K83" i="5" s="1"/>
  <c r="AA83" i="5"/>
  <c r="AC83" i="5" s="1"/>
  <c r="AA94" i="5"/>
  <c r="AC94" i="5" s="1"/>
  <c r="G107" i="5"/>
  <c r="I107" i="5" s="1"/>
  <c r="B14" i="7"/>
  <c r="B10" i="7"/>
  <c r="C12" i="7"/>
  <c r="V60" i="5"/>
  <c r="X60" i="5" s="1"/>
  <c r="AF60" i="5"/>
  <c r="AH60" i="5" s="1"/>
  <c r="AF71" i="5"/>
  <c r="AH71" i="5" s="1"/>
  <c r="V80" i="5"/>
  <c r="Z80" i="5" s="1"/>
  <c r="AF80" i="5"/>
  <c r="AH80" i="5" s="1"/>
  <c r="Q82" i="5"/>
  <c r="U82" i="5" s="1"/>
  <c r="L91" i="5"/>
  <c r="P91" i="5" s="1"/>
  <c r="B13" i="7"/>
  <c r="B12" i="7"/>
  <c r="C10" i="7"/>
  <c r="B65" i="5"/>
  <c r="D65" i="5" s="1"/>
  <c r="V65" i="5"/>
  <c r="X65" i="5" s="1"/>
  <c r="Q81" i="5"/>
  <c r="S81" i="5" s="1"/>
  <c r="AA81" i="5"/>
  <c r="AC81" i="5" s="1"/>
  <c r="G84" i="5"/>
  <c r="K84" i="5" s="1"/>
  <c r="L87" i="5"/>
  <c r="N87" i="5" s="1"/>
  <c r="AA92" i="5"/>
  <c r="AE92" i="5" s="1"/>
  <c r="B15" i="7"/>
  <c r="B11" i="7"/>
  <c r="C9" i="7"/>
  <c r="H67" i="5"/>
  <c r="AI67" i="5"/>
  <c r="V61" i="5"/>
  <c r="Z61" i="5" s="1"/>
  <c r="L62" i="5"/>
  <c r="P62" i="5" s="1"/>
  <c r="B63" i="5"/>
  <c r="F63" i="5" s="1"/>
  <c r="B66" i="5"/>
  <c r="D66" i="5" s="1"/>
  <c r="AI76" i="5"/>
  <c r="V70" i="5"/>
  <c r="Z70" i="5" s="1"/>
  <c r="V71" i="5"/>
  <c r="Z71" i="5" s="1"/>
  <c r="B74" i="5"/>
  <c r="F74" i="5" s="1"/>
  <c r="AB67" i="5"/>
  <c r="AF64" i="5"/>
  <c r="AH64" i="5" s="1"/>
  <c r="G66" i="5"/>
  <c r="K66" i="5" s="1"/>
  <c r="AF66" i="5"/>
  <c r="AJ66" i="5" s="1"/>
  <c r="Q70" i="5"/>
  <c r="U70" i="5" s="1"/>
  <c r="L72" i="5"/>
  <c r="N72" i="5" s="1"/>
  <c r="V75" i="5"/>
  <c r="Z75" i="5" s="1"/>
  <c r="AA79" i="5"/>
  <c r="AE79" i="5" s="1"/>
  <c r="AA80" i="5"/>
  <c r="AE80" i="5" s="1"/>
  <c r="G82" i="5"/>
  <c r="K82" i="5" s="1"/>
  <c r="Q83" i="5"/>
  <c r="U83" i="5" s="1"/>
  <c r="B89" i="5"/>
  <c r="D89" i="5" s="1"/>
  <c r="G102" i="5"/>
  <c r="G105" i="5"/>
  <c r="I105" i="5" s="1"/>
  <c r="M67" i="5"/>
  <c r="B61" i="5"/>
  <c r="F61" i="5" s="1"/>
  <c r="AA66" i="5"/>
  <c r="AC66" i="5" s="1"/>
  <c r="L69" i="5"/>
  <c r="N69" i="5" s="1"/>
  <c r="B70" i="5"/>
  <c r="F70" i="5" s="1"/>
  <c r="Q71" i="5"/>
  <c r="S71" i="5" s="1"/>
  <c r="G72" i="5"/>
  <c r="K72" i="5" s="1"/>
  <c r="Q72" i="5"/>
  <c r="U72" i="5" s="1"/>
  <c r="AA73" i="5"/>
  <c r="AC73" i="5" s="1"/>
  <c r="B81" i="5"/>
  <c r="D81" i="5" s="1"/>
  <c r="AA84" i="5"/>
  <c r="AE84" i="5" s="1"/>
  <c r="V87" i="5"/>
  <c r="X87" i="5" s="1"/>
  <c r="V88" i="5"/>
  <c r="X88" i="5" s="1"/>
  <c r="V90" i="5"/>
  <c r="X90" i="5" s="1"/>
  <c r="AF90" i="5"/>
  <c r="AJ90" i="5" s="1"/>
  <c r="B60" i="5"/>
  <c r="F60" i="5" s="1"/>
  <c r="O67" i="5"/>
  <c r="W67" i="5"/>
  <c r="AD67" i="5"/>
  <c r="E76" i="5"/>
  <c r="V69" i="5"/>
  <c r="Z69" i="5" s="1"/>
  <c r="AF72" i="5"/>
  <c r="AH72" i="5" s="1"/>
  <c r="L90" i="5"/>
  <c r="P90" i="5" s="1"/>
  <c r="C67" i="5"/>
  <c r="J67" i="5"/>
  <c r="R67" i="5"/>
  <c r="B69" i="5"/>
  <c r="O76" i="5"/>
  <c r="W76" i="5"/>
  <c r="AD76" i="5"/>
  <c r="AA72" i="5"/>
  <c r="AC72" i="5" s="1"/>
  <c r="L73" i="5"/>
  <c r="N73" i="5" s="1"/>
  <c r="Q74" i="5"/>
  <c r="U74" i="5" s="1"/>
  <c r="L80" i="5"/>
  <c r="P80" i="5" s="1"/>
  <c r="B90" i="5"/>
  <c r="D90" i="5" s="1"/>
  <c r="B91" i="5"/>
  <c r="D91" i="5" s="1"/>
  <c r="B111" i="5"/>
  <c r="L60" i="5"/>
  <c r="P60" i="5" s="1"/>
  <c r="T67" i="5"/>
  <c r="Y67" i="5"/>
  <c r="AG67" i="5"/>
  <c r="Q61" i="5"/>
  <c r="U61" i="5" s="1"/>
  <c r="C76" i="5"/>
  <c r="J76" i="5"/>
  <c r="R76" i="5"/>
  <c r="AF69" i="5"/>
  <c r="AH69" i="5" s="1"/>
  <c r="G73" i="5"/>
  <c r="I73" i="5" s="1"/>
  <c r="Q73" i="5"/>
  <c r="S73" i="5" s="1"/>
  <c r="Q75" i="5"/>
  <c r="U75" i="5" s="1"/>
  <c r="G80" i="5"/>
  <c r="I80" i="5" s="1"/>
  <c r="Q80" i="5"/>
  <c r="S80" i="5" s="1"/>
  <c r="L89" i="5"/>
  <c r="P89" i="5" s="1"/>
  <c r="AA91" i="5"/>
  <c r="AE91" i="5" s="1"/>
  <c r="G92" i="5"/>
  <c r="K92" i="5" s="1"/>
  <c r="G94" i="5"/>
  <c r="I94" i="5" s="1"/>
  <c r="Q94" i="5"/>
  <c r="U94" i="5" s="1"/>
  <c r="G103" i="5"/>
  <c r="I103" i="5" s="1"/>
  <c r="G104" i="5"/>
  <c r="K104" i="5" s="1"/>
  <c r="G113" i="5"/>
  <c r="I113" i="5" s="1"/>
  <c r="B120" i="5"/>
  <c r="B119" i="5" s="1"/>
  <c r="G60" i="5"/>
  <c r="K60" i="5" s="1"/>
  <c r="AA60" i="5"/>
  <c r="AE60" i="5" s="1"/>
  <c r="G61" i="5"/>
  <c r="I61" i="5" s="1"/>
  <c r="AA61" i="5"/>
  <c r="AC61" i="5" s="1"/>
  <c r="Q62" i="5"/>
  <c r="U62" i="5" s="1"/>
  <c r="G63" i="5"/>
  <c r="I63" i="5" s="1"/>
  <c r="Q65" i="5"/>
  <c r="S65" i="5" s="1"/>
  <c r="G62" i="5"/>
  <c r="I62" i="5" s="1"/>
  <c r="Q64" i="5"/>
  <c r="S64" i="5" s="1"/>
  <c r="Q60" i="5"/>
  <c r="U60" i="5" s="1"/>
  <c r="AA63" i="5"/>
  <c r="AC63" i="5" s="1"/>
  <c r="G65" i="5"/>
  <c r="I65" i="5" s="1"/>
  <c r="AA65" i="5"/>
  <c r="AC65" i="5" s="1"/>
  <c r="AA62" i="5"/>
  <c r="AE62" i="5" s="1"/>
  <c r="Q63" i="5"/>
  <c r="U63" i="5" s="1"/>
  <c r="G64" i="5"/>
  <c r="K64" i="5" s="1"/>
  <c r="Q66" i="5"/>
  <c r="S66" i="5" s="1"/>
  <c r="G69" i="5"/>
  <c r="K69" i="5" s="1"/>
  <c r="AA69" i="5"/>
  <c r="AC69" i="5" s="1"/>
  <c r="G70" i="5"/>
  <c r="I70" i="5" s="1"/>
  <c r="AA70" i="5"/>
  <c r="AC70" i="5" s="1"/>
  <c r="G71" i="5"/>
  <c r="K71" i="5" s="1"/>
  <c r="AA71" i="5"/>
  <c r="AE71" i="5" s="1"/>
  <c r="G74" i="5"/>
  <c r="K74" i="5" s="1"/>
  <c r="AA74" i="5"/>
  <c r="AE74" i="5" s="1"/>
  <c r="G75" i="5"/>
  <c r="K75" i="5" s="1"/>
  <c r="AA75" i="5"/>
  <c r="AC75" i="5" s="1"/>
  <c r="H76" i="5"/>
  <c r="T76" i="5"/>
  <c r="AB76" i="5"/>
  <c r="AF79" i="5"/>
  <c r="AH79" i="5" s="1"/>
  <c r="L82" i="5"/>
  <c r="N82" i="5" s="1"/>
  <c r="L83" i="5"/>
  <c r="P83" i="5" s="1"/>
  <c r="L84" i="5"/>
  <c r="N84" i="5" s="1"/>
  <c r="V79" i="5"/>
  <c r="Z79" i="5" s="1"/>
  <c r="B82" i="5"/>
  <c r="D82" i="5" s="1"/>
  <c r="B83" i="5"/>
  <c r="D83" i="5" s="1"/>
  <c r="B84" i="5"/>
  <c r="D84" i="5" s="1"/>
  <c r="AF84" i="5"/>
  <c r="AJ84" i="5" s="1"/>
  <c r="Q69" i="5"/>
  <c r="L79" i="5"/>
  <c r="P79" i="5" s="1"/>
  <c r="AF82" i="5"/>
  <c r="AJ82" i="5" s="1"/>
  <c r="AF83" i="5"/>
  <c r="AH83" i="5" s="1"/>
  <c r="B79" i="5"/>
  <c r="F79" i="5" s="1"/>
  <c r="B80" i="5"/>
  <c r="D80" i="5" s="1"/>
  <c r="V82" i="5"/>
  <c r="X82" i="5" s="1"/>
  <c r="V83" i="5"/>
  <c r="Z83" i="5" s="1"/>
  <c r="V84" i="5"/>
  <c r="X84" i="5" s="1"/>
  <c r="Q87" i="5"/>
  <c r="S87" i="5" s="1"/>
  <c r="Y93" i="5"/>
  <c r="Q89" i="5"/>
  <c r="S89" i="5" s="1"/>
  <c r="AA89" i="5"/>
  <c r="AE89" i="5" s="1"/>
  <c r="V89" i="5"/>
  <c r="X89" i="5" s="1"/>
  <c r="G87" i="5"/>
  <c r="K87" i="5" s="1"/>
  <c r="W93" i="5"/>
  <c r="AA87" i="5"/>
  <c r="Q90" i="5"/>
  <c r="S90" i="5" s="1"/>
  <c r="Q91" i="5"/>
  <c r="S91" i="5" s="1"/>
  <c r="G109" i="5"/>
  <c r="I109" i="5" s="1"/>
  <c r="B118" i="5"/>
  <c r="B121" i="5"/>
  <c r="V91" i="5"/>
  <c r="Z91" i="5" s="1"/>
  <c r="B92" i="5"/>
  <c r="F92" i="5" s="1"/>
  <c r="V92" i="5"/>
  <c r="X92" i="5" s="1"/>
  <c r="L94" i="5"/>
  <c r="P94" i="5" s="1"/>
  <c r="AF94" i="5"/>
  <c r="AH94" i="5" s="1"/>
  <c r="B102" i="5"/>
  <c r="B104" i="5"/>
  <c r="B106" i="5"/>
  <c r="B108" i="5"/>
  <c r="B110" i="5"/>
  <c r="B114" i="5"/>
  <c r="G114" i="5"/>
  <c r="I114" i="5" s="1"/>
  <c r="G116" i="5"/>
  <c r="G118" i="5"/>
  <c r="I118" i="5" s="1"/>
  <c r="G121" i="5"/>
  <c r="I121" i="5" s="1"/>
  <c r="AF91" i="5"/>
  <c r="AJ91" i="5" s="1"/>
  <c r="L92" i="5"/>
  <c r="AF92" i="5"/>
  <c r="AH92" i="5" s="1"/>
  <c r="B94" i="5"/>
  <c r="F94" i="5" s="1"/>
  <c r="V94" i="5"/>
  <c r="X94" i="5" s="1"/>
  <c r="B103" i="5"/>
  <c r="B105" i="5"/>
  <c r="B109" i="5"/>
  <c r="G111" i="5"/>
  <c r="K111" i="5" s="1"/>
  <c r="G115" i="5"/>
  <c r="I115" i="5" s="1"/>
  <c r="G117" i="5"/>
  <c r="I117" i="5" s="1"/>
  <c r="G120" i="5"/>
  <c r="E104" i="18"/>
  <c r="B104" i="18"/>
  <c r="E103" i="18"/>
  <c r="E102" i="18" s="1"/>
  <c r="B103" i="18"/>
  <c r="B102" i="18" s="1"/>
  <c r="E101" i="18"/>
  <c r="B101" i="18"/>
  <c r="E100" i="18"/>
  <c r="B100" i="18"/>
  <c r="E99" i="18"/>
  <c r="E98" i="18"/>
  <c r="B98" i="18"/>
  <c r="E97" i="18"/>
  <c r="B97" i="18"/>
  <c r="E96" i="18"/>
  <c r="B96" i="18"/>
  <c r="E94" i="18"/>
  <c r="B94" i="18"/>
  <c r="E93" i="18"/>
  <c r="B93" i="18"/>
  <c r="E92" i="18"/>
  <c r="B92" i="18"/>
  <c r="E91" i="18"/>
  <c r="B91" i="18"/>
  <c r="E90" i="18"/>
  <c r="C107" i="5"/>
  <c r="C101" i="5" s="1"/>
  <c r="E89" i="18"/>
  <c r="B89" i="18"/>
  <c r="E88" i="18"/>
  <c r="B88" i="18"/>
  <c r="E87" i="18"/>
  <c r="B87" i="18"/>
  <c r="E86" i="18"/>
  <c r="B86" i="18"/>
  <c r="E85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4" i="18"/>
  <c r="T28" i="18"/>
  <c r="T30" i="18"/>
  <c r="T32" i="18"/>
  <c r="T33" i="18"/>
  <c r="T34" i="18"/>
  <c r="T36" i="18"/>
  <c r="T37" i="18"/>
  <c r="T38" i="18"/>
  <c r="T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4" i="18"/>
  <c r="Q25" i="18"/>
  <c r="Q26" i="18"/>
  <c r="Q28" i="18"/>
  <c r="Q30" i="18"/>
  <c r="Q32" i="18"/>
  <c r="Q33" i="18"/>
  <c r="Q34" i="18"/>
  <c r="Q36" i="18"/>
  <c r="Q37" i="18"/>
  <c r="Q38" i="18"/>
  <c r="Q10" i="18"/>
  <c r="N38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4" i="18"/>
  <c r="N25" i="18"/>
  <c r="N26" i="18"/>
  <c r="N28" i="18"/>
  <c r="N30" i="18"/>
  <c r="N32" i="18"/>
  <c r="N33" i="18"/>
  <c r="N34" i="18"/>
  <c r="N36" i="18"/>
  <c r="N37" i="18"/>
  <c r="N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4" i="18"/>
  <c r="K25" i="18"/>
  <c r="K26" i="18"/>
  <c r="K28" i="18"/>
  <c r="K30" i="18"/>
  <c r="K32" i="18"/>
  <c r="K33" i="18"/>
  <c r="K34" i="18"/>
  <c r="K36" i="18"/>
  <c r="K37" i="18"/>
  <c r="K38" i="18"/>
  <c r="K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4" i="18"/>
  <c r="H25" i="18"/>
  <c r="H26" i="18"/>
  <c r="H30" i="18"/>
  <c r="H33" i="18"/>
  <c r="H34" i="18"/>
  <c r="H36" i="18"/>
  <c r="H37" i="18"/>
  <c r="H38" i="18"/>
  <c r="H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4" i="18"/>
  <c r="E25" i="18"/>
  <c r="E28" i="18"/>
  <c r="E30" i="18"/>
  <c r="E34" i="18"/>
  <c r="E36" i="18"/>
  <c r="E37" i="18"/>
  <c r="E38" i="18"/>
  <c r="E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4" i="18"/>
  <c r="B25" i="18"/>
  <c r="B26" i="18"/>
  <c r="B28" i="18"/>
  <c r="B30" i="18"/>
  <c r="B34" i="18"/>
  <c r="B36" i="18"/>
  <c r="B37" i="18"/>
  <c r="B38" i="18"/>
  <c r="B10" i="18"/>
  <c r="A45" i="18"/>
  <c r="A46" i="18"/>
  <c r="B46" i="18"/>
  <c r="E46" i="18"/>
  <c r="H46" i="18"/>
  <c r="K46" i="18"/>
  <c r="N46" i="18"/>
  <c r="Q46" i="18"/>
  <c r="T46" i="18"/>
  <c r="A47" i="18"/>
  <c r="B47" i="18"/>
  <c r="E47" i="18"/>
  <c r="H47" i="18"/>
  <c r="K47" i="18"/>
  <c r="N47" i="18"/>
  <c r="Q47" i="18"/>
  <c r="T47" i="18"/>
  <c r="A48" i="18"/>
  <c r="B48" i="18"/>
  <c r="E48" i="18"/>
  <c r="H48" i="18"/>
  <c r="K48" i="18"/>
  <c r="N48" i="18"/>
  <c r="Q48" i="18"/>
  <c r="T48" i="18"/>
  <c r="A49" i="18"/>
  <c r="B49" i="18"/>
  <c r="E49" i="18"/>
  <c r="H49" i="18"/>
  <c r="K49" i="18"/>
  <c r="N49" i="18"/>
  <c r="Q49" i="18"/>
  <c r="T49" i="18"/>
  <c r="A50" i="18"/>
  <c r="A51" i="18"/>
  <c r="B51" i="18"/>
  <c r="E51" i="18"/>
  <c r="H51" i="18"/>
  <c r="K51" i="18"/>
  <c r="N51" i="18"/>
  <c r="Q51" i="18"/>
  <c r="T51" i="18"/>
  <c r="T52" i="18"/>
  <c r="T54" i="18"/>
  <c r="T55" i="18"/>
  <c r="T60" i="18"/>
  <c r="T63" i="18"/>
  <c r="T64" i="18"/>
  <c r="T65" i="18"/>
  <c r="T66" i="18"/>
  <c r="T67" i="18"/>
  <c r="T68" i="18"/>
  <c r="T70" i="18"/>
  <c r="T72" i="18"/>
  <c r="T73" i="18"/>
  <c r="T74" i="18"/>
  <c r="T75" i="18"/>
  <c r="T76" i="18"/>
  <c r="T77" i="18"/>
  <c r="Q52" i="18"/>
  <c r="Q54" i="18"/>
  <c r="Q55" i="18"/>
  <c r="Q60" i="18"/>
  <c r="Q63" i="18"/>
  <c r="Q64" i="18"/>
  <c r="Q65" i="18"/>
  <c r="Q66" i="18"/>
  <c r="Q67" i="18"/>
  <c r="Q68" i="18"/>
  <c r="Q70" i="18"/>
  <c r="Q72" i="18"/>
  <c r="Q73" i="18"/>
  <c r="Q74" i="18"/>
  <c r="Q75" i="18"/>
  <c r="Q76" i="18"/>
  <c r="Q77" i="18"/>
  <c r="N52" i="18"/>
  <c r="N54" i="18"/>
  <c r="N55" i="18"/>
  <c r="N60" i="18"/>
  <c r="N63" i="18"/>
  <c r="N64" i="18"/>
  <c r="N65" i="18"/>
  <c r="N66" i="18"/>
  <c r="N67" i="18"/>
  <c r="N68" i="18"/>
  <c r="N70" i="18"/>
  <c r="N72" i="18"/>
  <c r="N73" i="18"/>
  <c r="N74" i="18"/>
  <c r="N75" i="18"/>
  <c r="N76" i="18"/>
  <c r="N77" i="18"/>
  <c r="K52" i="18"/>
  <c r="K54" i="18"/>
  <c r="K55" i="18"/>
  <c r="K60" i="18"/>
  <c r="K63" i="18"/>
  <c r="K64" i="18"/>
  <c r="K65" i="18"/>
  <c r="K66" i="18"/>
  <c r="K67" i="18"/>
  <c r="K68" i="18"/>
  <c r="K70" i="18"/>
  <c r="K72" i="18"/>
  <c r="K73" i="18"/>
  <c r="K74" i="18"/>
  <c r="K75" i="18"/>
  <c r="K76" i="18"/>
  <c r="K77" i="18"/>
  <c r="H52" i="18"/>
  <c r="H54" i="18"/>
  <c r="H55" i="18"/>
  <c r="H57" i="18"/>
  <c r="H58" i="18"/>
  <c r="H60" i="18"/>
  <c r="H63" i="18"/>
  <c r="H64" i="18"/>
  <c r="H65" i="18"/>
  <c r="H66" i="18"/>
  <c r="H67" i="18"/>
  <c r="H68" i="18"/>
  <c r="H70" i="18"/>
  <c r="H72" i="18"/>
  <c r="H73" i="18"/>
  <c r="H74" i="18"/>
  <c r="H75" i="18"/>
  <c r="H76" i="18"/>
  <c r="H77" i="18"/>
  <c r="E52" i="18"/>
  <c r="E54" i="18"/>
  <c r="E60" i="18"/>
  <c r="E63" i="18"/>
  <c r="E64" i="18"/>
  <c r="E65" i="18"/>
  <c r="E66" i="18"/>
  <c r="E67" i="18"/>
  <c r="E68" i="18"/>
  <c r="E70" i="18"/>
  <c r="E72" i="18"/>
  <c r="E73" i="18"/>
  <c r="E74" i="18"/>
  <c r="E75" i="18"/>
  <c r="E76" i="18"/>
  <c r="E77" i="18"/>
  <c r="B52" i="18"/>
  <c r="B54" i="18"/>
  <c r="B55" i="18"/>
  <c r="B57" i="18"/>
  <c r="B58" i="18"/>
  <c r="B60" i="18"/>
  <c r="B63" i="18"/>
  <c r="B64" i="18"/>
  <c r="B65" i="18"/>
  <c r="B66" i="18"/>
  <c r="B67" i="18"/>
  <c r="B68" i="18"/>
  <c r="B70" i="18"/>
  <c r="B72" i="18"/>
  <c r="B73" i="18"/>
  <c r="B74" i="18"/>
  <c r="B75" i="18"/>
  <c r="B76" i="18"/>
  <c r="B77" i="18"/>
  <c r="A52" i="18"/>
  <c r="A53" i="18"/>
  <c r="AI88" i="5"/>
  <c r="AG88" i="5"/>
  <c r="AD88" i="5"/>
  <c r="AD93" i="5" s="1"/>
  <c r="AB88" i="5"/>
  <c r="T88" i="5"/>
  <c r="T93" i="5" s="1"/>
  <c r="R88" i="5"/>
  <c r="O88" i="5"/>
  <c r="O93" i="5" s="1"/>
  <c r="M88" i="5"/>
  <c r="J88" i="5"/>
  <c r="J93" i="5" s="1"/>
  <c r="H88" i="5"/>
  <c r="E88" i="5"/>
  <c r="E93" i="5" s="1"/>
  <c r="C88" i="5"/>
  <c r="AI78" i="5"/>
  <c r="AI85" i="5" s="1"/>
  <c r="Y78" i="5"/>
  <c r="Y85" i="5" s="1"/>
  <c r="T78" i="5"/>
  <c r="T85" i="5" s="1"/>
  <c r="R78" i="5"/>
  <c r="R85" i="5" s="1"/>
  <c r="O78" i="5"/>
  <c r="M78" i="5"/>
  <c r="J78" i="5"/>
  <c r="J85" i="5" s="1"/>
  <c r="H78" i="5"/>
  <c r="H85" i="5" s="1"/>
  <c r="E78" i="5"/>
  <c r="E85" i="5" s="1"/>
  <c r="C78" i="5"/>
  <c r="C85" i="5" s="1"/>
  <c r="A3" i="18"/>
  <c r="D66" i="7" l="1"/>
  <c r="D72" i="7"/>
  <c r="C72" i="7"/>
  <c r="E72" i="7"/>
  <c r="F72" i="7"/>
  <c r="C71" i="7"/>
  <c r="E71" i="7"/>
  <c r="F71" i="7"/>
  <c r="D71" i="7"/>
  <c r="C68" i="7"/>
  <c r="F68" i="7"/>
  <c r="E68" i="7"/>
  <c r="C69" i="7"/>
  <c r="E69" i="7"/>
  <c r="F69" i="7"/>
  <c r="C67" i="7"/>
  <c r="E67" i="7"/>
  <c r="F67" i="7"/>
  <c r="D67" i="7"/>
  <c r="C70" i="7"/>
  <c r="E70" i="7"/>
  <c r="F70" i="7"/>
  <c r="D69" i="7"/>
  <c r="C66" i="7"/>
  <c r="E66" i="7"/>
  <c r="F66" i="7"/>
  <c r="D68" i="7"/>
  <c r="D70" i="7"/>
  <c r="C16" i="7"/>
  <c r="H122" i="5"/>
  <c r="D41" i="5" s="1"/>
  <c r="J122" i="5"/>
  <c r="B48" i="5"/>
  <c r="I102" i="5"/>
  <c r="G101" i="5"/>
  <c r="I120" i="5"/>
  <c r="I119" i="5" s="1"/>
  <c r="G119" i="5"/>
  <c r="B49" i="5" s="1"/>
  <c r="K114" i="5"/>
  <c r="K113" i="5"/>
  <c r="I116" i="5"/>
  <c r="G112" i="5"/>
  <c r="B16" i="7"/>
  <c r="F87" i="5"/>
  <c r="N35" i="18"/>
  <c r="E84" i="18"/>
  <c r="E53" i="18"/>
  <c r="K53" i="18"/>
  <c r="K9" i="18"/>
  <c r="N9" i="18"/>
  <c r="Q9" i="18"/>
  <c r="T9" i="18"/>
  <c r="H9" i="18"/>
  <c r="E9" i="18"/>
  <c r="E95" i="18"/>
  <c r="B53" i="18"/>
  <c r="N45" i="18"/>
  <c r="N53" i="18"/>
  <c r="K45" i="18"/>
  <c r="T45" i="18"/>
  <c r="H45" i="18"/>
  <c r="N29" i="18"/>
  <c r="N23" i="18"/>
  <c r="C12" i="5"/>
  <c r="Q53" i="18"/>
  <c r="H53" i="18"/>
  <c r="T53" i="18"/>
  <c r="Q45" i="18"/>
  <c r="E45" i="18"/>
  <c r="B9" i="18"/>
  <c r="B35" i="18"/>
  <c r="B29" i="18"/>
  <c r="B23" i="18"/>
  <c r="E35" i="18"/>
  <c r="E29" i="18"/>
  <c r="E23" i="18"/>
  <c r="H35" i="18"/>
  <c r="H29" i="18"/>
  <c r="H23" i="18"/>
  <c r="K35" i="18"/>
  <c r="K29" i="18"/>
  <c r="K23" i="18"/>
  <c r="Q35" i="18"/>
  <c r="Q29" i="18"/>
  <c r="Q23" i="18"/>
  <c r="T35" i="18"/>
  <c r="T29" i="18"/>
  <c r="T23" i="18"/>
  <c r="B45" i="18"/>
  <c r="F62" i="5"/>
  <c r="N63" i="5"/>
  <c r="P75" i="5"/>
  <c r="F66" i="5"/>
  <c r="AJ60" i="5"/>
  <c r="K21" i="7"/>
  <c r="L21" i="7"/>
  <c r="A21" i="7"/>
  <c r="B21" i="7"/>
  <c r="D103" i="5"/>
  <c r="D108" i="5"/>
  <c r="D106" i="5"/>
  <c r="D121" i="5"/>
  <c r="D111" i="5"/>
  <c r="F115" i="5"/>
  <c r="F109" i="5"/>
  <c r="D114" i="5"/>
  <c r="F104" i="5"/>
  <c r="D118" i="5"/>
  <c r="F117" i="5"/>
  <c r="D105" i="5"/>
  <c r="F110" i="5"/>
  <c r="D102" i="5"/>
  <c r="F120" i="5"/>
  <c r="F119" i="5" s="1"/>
  <c r="D113" i="5"/>
  <c r="H8" i="5"/>
  <c r="F113" i="5"/>
  <c r="K81" i="5"/>
  <c r="AE73" i="5"/>
  <c r="S72" i="5"/>
  <c r="F80" i="5"/>
  <c r="AJ72" i="5"/>
  <c r="Z81" i="5"/>
  <c r="X80" i="5"/>
  <c r="P73" i="5"/>
  <c r="AH81" i="5"/>
  <c r="U80" i="5"/>
  <c r="F111" i="5"/>
  <c r="AC80" i="5"/>
  <c r="U73" i="5"/>
  <c r="I72" i="5"/>
  <c r="AJ80" i="5"/>
  <c r="Z72" i="5"/>
  <c r="P81" i="5"/>
  <c r="N80" i="5"/>
  <c r="K80" i="5"/>
  <c r="AE72" i="5"/>
  <c r="I8" i="5"/>
  <c r="AE81" i="5"/>
  <c r="K73" i="5"/>
  <c r="P72" i="5"/>
  <c r="F81" i="5"/>
  <c r="AJ73" i="5"/>
  <c r="H9" i="5"/>
  <c r="I9" i="5"/>
  <c r="F114" i="5"/>
  <c r="U81" i="5"/>
  <c r="Z73" i="5"/>
  <c r="P65" i="5"/>
  <c r="I106" i="5"/>
  <c r="D71" i="5"/>
  <c r="E9" i="11"/>
  <c r="D115" i="5"/>
  <c r="N66" i="5"/>
  <c r="C9" i="11"/>
  <c r="I91" i="5"/>
  <c r="S70" i="5"/>
  <c r="D73" i="5"/>
  <c r="K102" i="5"/>
  <c r="Z88" i="5"/>
  <c r="AJ87" i="5"/>
  <c r="AC92" i="5"/>
  <c r="AE64" i="5"/>
  <c r="I82" i="5"/>
  <c r="K105" i="5"/>
  <c r="AJ62" i="5"/>
  <c r="Z60" i="5"/>
  <c r="AJ63" i="5"/>
  <c r="D75" i="5"/>
  <c r="I89" i="5"/>
  <c r="K79" i="5"/>
  <c r="D64" i="5"/>
  <c r="P71" i="5"/>
  <c r="D63" i="5"/>
  <c r="C36" i="6"/>
  <c r="D72" i="5"/>
  <c r="U71" i="5"/>
  <c r="X71" i="5"/>
  <c r="S61" i="5"/>
  <c r="I90" i="5"/>
  <c r="Z64" i="5"/>
  <c r="AE82" i="5"/>
  <c r="N64" i="5"/>
  <c r="N91" i="5"/>
  <c r="AJ71" i="5"/>
  <c r="AH89" i="5"/>
  <c r="F89" i="5"/>
  <c r="Z87" i="5"/>
  <c r="AE94" i="5"/>
  <c r="AJ74" i="5"/>
  <c r="AJ70" i="5"/>
  <c r="P61" i="5"/>
  <c r="X62" i="5"/>
  <c r="S84" i="5"/>
  <c r="D117" i="5"/>
  <c r="V67" i="5"/>
  <c r="X67" i="5" s="1"/>
  <c r="P87" i="5"/>
  <c r="U92" i="5"/>
  <c r="AE83" i="5"/>
  <c r="P74" i="5"/>
  <c r="Z66" i="5"/>
  <c r="AH61" i="5"/>
  <c r="D70" i="5"/>
  <c r="X74" i="5"/>
  <c r="AE65" i="5"/>
  <c r="AH66" i="5"/>
  <c r="U65" i="5"/>
  <c r="N60" i="5"/>
  <c r="AJ79" i="5"/>
  <c r="Q76" i="5"/>
  <c r="S76" i="5" s="1"/>
  <c r="P69" i="5"/>
  <c r="N83" i="5"/>
  <c r="U79" i="5"/>
  <c r="S74" i="5"/>
  <c r="K65" i="5"/>
  <c r="AC60" i="5"/>
  <c r="AH65" i="5"/>
  <c r="S75" i="5"/>
  <c r="AC79" i="5"/>
  <c r="S82" i="5"/>
  <c r="X79" i="5"/>
  <c r="AE63" i="5"/>
  <c r="I60" i="5"/>
  <c r="U87" i="5"/>
  <c r="X75" i="5"/>
  <c r="Z89" i="5"/>
  <c r="Z90" i="5"/>
  <c r="AC90" i="5"/>
  <c r="P70" i="5"/>
  <c r="Z63" i="5"/>
  <c r="I108" i="5"/>
  <c r="L76" i="5"/>
  <c r="N76" i="5" s="1"/>
  <c r="AC84" i="5"/>
  <c r="AJ64" i="5"/>
  <c r="N62" i="5"/>
  <c r="AF67" i="5"/>
  <c r="AJ67" i="5" s="1"/>
  <c r="F91" i="5"/>
  <c r="F83" i="5"/>
  <c r="N90" i="5"/>
  <c r="I84" i="5"/>
  <c r="I83" i="5"/>
  <c r="AJ75" i="5"/>
  <c r="AJ69" i="5"/>
  <c r="K63" i="5"/>
  <c r="I110" i="5"/>
  <c r="K107" i="5"/>
  <c r="X70" i="5"/>
  <c r="X61" i="5"/>
  <c r="Q88" i="5"/>
  <c r="S88" i="5" s="1"/>
  <c r="AF88" i="5"/>
  <c r="AF93" i="5" s="1"/>
  <c r="AH84" i="5"/>
  <c r="AF76" i="5"/>
  <c r="AJ76" i="5" s="1"/>
  <c r="AE69" i="5"/>
  <c r="S62" i="5"/>
  <c r="X69" i="5"/>
  <c r="D61" i="5"/>
  <c r="F65" i="5"/>
  <c r="AJ83" i="5"/>
  <c r="AE61" i="5"/>
  <c r="Z65" i="5"/>
  <c r="AJ94" i="5"/>
  <c r="AH90" i="5"/>
  <c r="V76" i="5"/>
  <c r="Z76" i="5" s="1"/>
  <c r="I66" i="5"/>
  <c r="K62" i="5"/>
  <c r="AE66" i="5"/>
  <c r="K109" i="5"/>
  <c r="E95" i="5"/>
  <c r="L88" i="5"/>
  <c r="P88" i="5" s="1"/>
  <c r="AA88" i="5"/>
  <c r="AE88" i="5" s="1"/>
  <c r="N89" i="5"/>
  <c r="F82" i="5"/>
  <c r="B76" i="5"/>
  <c r="F76" i="5" s="1"/>
  <c r="P84" i="5"/>
  <c r="P82" i="5"/>
  <c r="AC62" i="5"/>
  <c r="L67" i="5"/>
  <c r="S83" i="5"/>
  <c r="D74" i="5"/>
  <c r="D110" i="5"/>
  <c r="J95" i="5"/>
  <c r="M85" i="5"/>
  <c r="L78" i="5"/>
  <c r="P78" i="5" s="1"/>
  <c r="AG78" i="5"/>
  <c r="B88" i="5"/>
  <c r="F88" i="5" s="1"/>
  <c r="AD78" i="5"/>
  <c r="F118" i="5"/>
  <c r="X91" i="5"/>
  <c r="M93" i="5"/>
  <c r="X83" i="5"/>
  <c r="AE70" i="5"/>
  <c r="U64" i="5"/>
  <c r="AB93" i="5"/>
  <c r="I104" i="5"/>
  <c r="K94" i="5"/>
  <c r="F90" i="5"/>
  <c r="B78" i="5"/>
  <c r="D78" i="5" s="1"/>
  <c r="F106" i="5"/>
  <c r="O85" i="5"/>
  <c r="O95" i="5" s="1"/>
  <c r="F69" i="5"/>
  <c r="D69" i="5"/>
  <c r="R93" i="5"/>
  <c r="R95" i="5" s="1"/>
  <c r="K103" i="5"/>
  <c r="I92" i="5"/>
  <c r="G88" i="5"/>
  <c r="K88" i="5" s="1"/>
  <c r="B10" i="2"/>
  <c r="E107" i="5"/>
  <c r="E101" i="5" s="1"/>
  <c r="B99" i="18"/>
  <c r="B95" i="18" s="1"/>
  <c r="C116" i="5"/>
  <c r="C112" i="5" s="1"/>
  <c r="C122" i="5" s="1"/>
  <c r="I111" i="5"/>
  <c r="Q78" i="5"/>
  <c r="Q85" i="5" s="1"/>
  <c r="U85" i="5" s="1"/>
  <c r="AG93" i="5"/>
  <c r="D120" i="5"/>
  <c r="D119" i="5" s="1"/>
  <c r="AC91" i="5"/>
  <c r="H93" i="5"/>
  <c r="H95" i="5" s="1"/>
  <c r="W78" i="5"/>
  <c r="AB78" i="5"/>
  <c r="K121" i="5"/>
  <c r="AJ92" i="5"/>
  <c r="AI93" i="5"/>
  <c r="AI95" i="5" s="1"/>
  <c r="N79" i="5"/>
  <c r="G78" i="5"/>
  <c r="G85" i="5" s="1"/>
  <c r="K85" i="5" s="1"/>
  <c r="T95" i="5"/>
  <c r="AC74" i="5"/>
  <c r="K61" i="5"/>
  <c r="C93" i="5"/>
  <c r="B67" i="5"/>
  <c r="D60" i="5"/>
  <c r="S94" i="5"/>
  <c r="F108" i="5"/>
  <c r="K120" i="5"/>
  <c r="K119" i="5" s="1"/>
  <c r="F105" i="5"/>
  <c r="K118" i="5"/>
  <c r="N92" i="5"/>
  <c r="N94" i="5"/>
  <c r="Z82" i="5"/>
  <c r="S69" i="5"/>
  <c r="I71" i="5"/>
  <c r="U69" i="5"/>
  <c r="AE75" i="5"/>
  <c r="I74" i="5"/>
  <c r="U91" i="5"/>
  <c r="Z92" i="5"/>
  <c r="AE87" i="5"/>
  <c r="F121" i="5"/>
  <c r="K117" i="5"/>
  <c r="AH91" i="5"/>
  <c r="D104" i="5"/>
  <c r="D94" i="5"/>
  <c r="D79" i="5"/>
  <c r="F84" i="5"/>
  <c r="AH82" i="5"/>
  <c r="AC89" i="5"/>
  <c r="K70" i="5"/>
  <c r="U66" i="5"/>
  <c r="I64" i="5"/>
  <c r="S63" i="5"/>
  <c r="AC71" i="5"/>
  <c r="Q67" i="5"/>
  <c r="I75" i="5"/>
  <c r="P92" i="5"/>
  <c r="V93" i="5"/>
  <c r="X93" i="5" s="1"/>
  <c r="K116" i="5"/>
  <c r="AC87" i="5"/>
  <c r="Z84" i="5"/>
  <c r="G76" i="5"/>
  <c r="K76" i="5" s="1"/>
  <c r="S60" i="5"/>
  <c r="G67" i="5"/>
  <c r="F102" i="5"/>
  <c r="D109" i="5"/>
  <c r="U90" i="5"/>
  <c r="Z94" i="5"/>
  <c r="F103" i="5"/>
  <c r="K115" i="5"/>
  <c r="D92" i="5"/>
  <c r="I87" i="5"/>
  <c r="U89" i="5"/>
  <c r="AA76" i="5"/>
  <c r="AE76" i="5" s="1"/>
  <c r="Y95" i="5"/>
  <c r="I69" i="5"/>
  <c r="AA67" i="5"/>
  <c r="C11" i="6"/>
  <c r="C10" i="2"/>
  <c r="B90" i="18"/>
  <c r="B84" i="18" s="1"/>
  <c r="B71" i="18"/>
  <c r="B69" i="18" s="1"/>
  <c r="E71" i="18"/>
  <c r="E69" i="18" s="1"/>
  <c r="K62" i="18"/>
  <c r="K61" i="18" s="1"/>
  <c r="H71" i="18"/>
  <c r="H69" i="18" s="1"/>
  <c r="N71" i="18"/>
  <c r="N69" i="18" s="1"/>
  <c r="K71" i="18"/>
  <c r="K69" i="18" s="1"/>
  <c r="T71" i="18"/>
  <c r="T69" i="18" s="1"/>
  <c r="Q71" i="18"/>
  <c r="Q69" i="18" s="1"/>
  <c r="H62" i="18"/>
  <c r="H61" i="18" s="1"/>
  <c r="B62" i="18"/>
  <c r="B61" i="18" s="1"/>
  <c r="E62" i="18"/>
  <c r="E61" i="18" s="1"/>
  <c r="N62" i="18"/>
  <c r="N61" i="18" s="1"/>
  <c r="Q62" i="18"/>
  <c r="Q61" i="18" s="1"/>
  <c r="T62" i="18"/>
  <c r="T61" i="18" s="1"/>
  <c r="E122" i="5" l="1"/>
  <c r="B122" i="5" s="1"/>
  <c r="I13" i="5"/>
  <c r="H13" i="5"/>
  <c r="C73" i="7"/>
  <c r="F73" i="7"/>
  <c r="E73" i="7"/>
  <c r="D73" i="7"/>
  <c r="G122" i="5"/>
  <c r="I122" i="5" s="1"/>
  <c r="C41" i="5"/>
  <c r="B41" i="5" s="1"/>
  <c r="D49" i="5"/>
  <c r="C49" i="5"/>
  <c r="D48" i="5"/>
  <c r="C48" i="5"/>
  <c r="K101" i="5"/>
  <c r="I101" i="5"/>
  <c r="K112" i="5"/>
  <c r="I112" i="5"/>
  <c r="E105" i="18"/>
  <c r="K78" i="18"/>
  <c r="T78" i="18"/>
  <c r="N78" i="18"/>
  <c r="E78" i="18"/>
  <c r="B105" i="18"/>
  <c r="Q78" i="18"/>
  <c r="B78" i="18"/>
  <c r="H78" i="18"/>
  <c r="Q39" i="18"/>
  <c r="N39" i="18"/>
  <c r="H39" i="18"/>
  <c r="T39" i="18"/>
  <c r="K39" i="18"/>
  <c r="E39" i="18"/>
  <c r="B26" i="5"/>
  <c r="E12" i="5"/>
  <c r="D26" i="5"/>
  <c r="D12" i="5"/>
  <c r="B39" i="18"/>
  <c r="C26" i="5"/>
  <c r="E36" i="6"/>
  <c r="B116" i="5"/>
  <c r="B112" i="5" s="1"/>
  <c r="B50" i="5" s="1"/>
  <c r="C50" i="5" s="1"/>
  <c r="H11" i="5"/>
  <c r="I11" i="5"/>
  <c r="P76" i="5"/>
  <c r="U88" i="5"/>
  <c r="D36" i="6"/>
  <c r="Q93" i="5"/>
  <c r="U93" i="5" s="1"/>
  <c r="AJ88" i="5"/>
  <c r="AH88" i="5"/>
  <c r="D76" i="5"/>
  <c r="B93" i="5"/>
  <c r="D93" i="5" s="1"/>
  <c r="X76" i="5"/>
  <c r="M95" i="5"/>
  <c r="C9" i="5"/>
  <c r="B29" i="5" s="1"/>
  <c r="U76" i="5"/>
  <c r="AH76" i="5"/>
  <c r="C8" i="5"/>
  <c r="D30" i="5" s="1"/>
  <c r="C95" i="5"/>
  <c r="Z67" i="5"/>
  <c r="AH93" i="5"/>
  <c r="F78" i="5"/>
  <c r="N88" i="5"/>
  <c r="L93" i="5"/>
  <c r="B85" i="5"/>
  <c r="F85" i="5" s="1"/>
  <c r="L85" i="5"/>
  <c r="P85" i="5" s="1"/>
  <c r="N78" i="5"/>
  <c r="D88" i="5"/>
  <c r="AH67" i="5"/>
  <c r="U78" i="5"/>
  <c r="S85" i="5"/>
  <c r="AA93" i="5"/>
  <c r="AE93" i="5" s="1"/>
  <c r="Z93" i="5"/>
  <c r="AC88" i="5"/>
  <c r="S78" i="5"/>
  <c r="N67" i="5"/>
  <c r="P67" i="5"/>
  <c r="I76" i="5"/>
  <c r="AA78" i="5"/>
  <c r="AA85" i="5" s="1"/>
  <c r="AB85" i="5"/>
  <c r="B107" i="5"/>
  <c r="B101" i="5" s="1"/>
  <c r="I78" i="5"/>
  <c r="K78" i="5"/>
  <c r="G93" i="5"/>
  <c r="K93" i="5" s="1"/>
  <c r="I85" i="5"/>
  <c r="F67" i="5"/>
  <c r="D67" i="5"/>
  <c r="V78" i="5"/>
  <c r="X78" i="5" s="1"/>
  <c r="W85" i="5"/>
  <c r="AD85" i="5"/>
  <c r="I10" i="5" s="1"/>
  <c r="AG85" i="5"/>
  <c r="AG95" i="5" s="1"/>
  <c r="AF78" i="5"/>
  <c r="AH78" i="5" s="1"/>
  <c r="AC76" i="5"/>
  <c r="I88" i="5"/>
  <c r="I67" i="5"/>
  <c r="K67" i="5"/>
  <c r="AJ93" i="5"/>
  <c r="AC67" i="5"/>
  <c r="AE67" i="5"/>
  <c r="U67" i="5"/>
  <c r="S67" i="5"/>
  <c r="C35" i="6"/>
  <c r="C33" i="6"/>
  <c r="D33" i="6" s="1"/>
  <c r="C32" i="6"/>
  <c r="K122" i="5" l="1"/>
  <c r="D32" i="6"/>
  <c r="D112" i="5"/>
  <c r="B51" i="5"/>
  <c r="C13" i="5" s="1"/>
  <c r="D101" i="5"/>
  <c r="D50" i="5"/>
  <c r="F101" i="5"/>
  <c r="D116" i="5"/>
  <c r="C40" i="5"/>
  <c r="D40" i="5"/>
  <c r="D42" i="5" s="1"/>
  <c r="Q95" i="5"/>
  <c r="U95" i="5" s="1"/>
  <c r="F116" i="5"/>
  <c r="F112" i="5" s="1"/>
  <c r="I15" i="5"/>
  <c r="D29" i="5"/>
  <c r="C29" i="5"/>
  <c r="E8" i="5"/>
  <c r="B30" i="5"/>
  <c r="D9" i="5"/>
  <c r="C30" i="5"/>
  <c r="H10" i="5"/>
  <c r="S93" i="5"/>
  <c r="F93" i="5"/>
  <c r="E9" i="5"/>
  <c r="D8" i="5"/>
  <c r="C11" i="5"/>
  <c r="B27" i="5" s="1"/>
  <c r="B17" i="2"/>
  <c r="C17" i="2" s="1"/>
  <c r="AA95" i="5"/>
  <c r="B95" i="5"/>
  <c r="F95" i="5" s="1"/>
  <c r="P93" i="5"/>
  <c r="N93" i="5"/>
  <c r="D85" i="5"/>
  <c r="N85" i="5"/>
  <c r="L95" i="5"/>
  <c r="N95" i="5" s="1"/>
  <c r="G95" i="5"/>
  <c r="K95" i="5" s="1"/>
  <c r="E32" i="6"/>
  <c r="I93" i="5"/>
  <c r="AE78" i="5"/>
  <c r="AC93" i="5"/>
  <c r="W95" i="5"/>
  <c r="AB95" i="5"/>
  <c r="AC85" i="5"/>
  <c r="AC78" i="5"/>
  <c r="Z78" i="5"/>
  <c r="V85" i="5"/>
  <c r="F107" i="5"/>
  <c r="B52" i="5"/>
  <c r="D52" i="5" s="1"/>
  <c r="D107" i="5"/>
  <c r="E33" i="6"/>
  <c r="AJ78" i="5"/>
  <c r="AF85" i="5"/>
  <c r="AD95" i="5"/>
  <c r="AE85" i="5"/>
  <c r="E35" i="6"/>
  <c r="D35" i="6"/>
  <c r="A3" i="15"/>
  <c r="A3" i="14"/>
  <c r="A3" i="13"/>
  <c r="A3" i="11"/>
  <c r="A3" i="9"/>
  <c r="A3" i="8"/>
  <c r="A3" i="7"/>
  <c r="A3" i="3"/>
  <c r="A3" i="4"/>
  <c r="A3" i="5"/>
  <c r="A3" i="6"/>
  <c r="A3" i="2"/>
  <c r="S95" i="5" l="1"/>
  <c r="C52" i="5"/>
  <c r="D51" i="5"/>
  <c r="C51" i="5"/>
  <c r="B40" i="5"/>
  <c r="B42" i="5" s="1"/>
  <c r="C42" i="5"/>
  <c r="B16" i="2"/>
  <c r="D16" i="2" s="1"/>
  <c r="E13" i="5"/>
  <c r="D27" i="5"/>
  <c r="C27" i="5"/>
  <c r="C10" i="5"/>
  <c r="D28" i="5" s="1"/>
  <c r="D17" i="2"/>
  <c r="D11" i="5"/>
  <c r="E11" i="5"/>
  <c r="C14" i="5"/>
  <c r="H15" i="5"/>
  <c r="AC95" i="5"/>
  <c r="D95" i="5"/>
  <c r="AE95" i="5"/>
  <c r="P95" i="5"/>
  <c r="I95" i="5"/>
  <c r="V95" i="5"/>
  <c r="Z85" i="5"/>
  <c r="AJ85" i="5"/>
  <c r="AH85" i="5"/>
  <c r="AF95" i="5"/>
  <c r="D122" i="5"/>
  <c r="F122" i="5"/>
  <c r="X85" i="5"/>
  <c r="D13" i="5" l="1"/>
  <c r="E10" i="5"/>
  <c r="D10" i="5"/>
  <c r="B28" i="5"/>
  <c r="C28" i="5"/>
  <c r="C16" i="2"/>
  <c r="E14" i="5"/>
  <c r="C15" i="5"/>
  <c r="D14" i="5"/>
  <c r="AH95" i="5"/>
  <c r="AJ95" i="5"/>
  <c r="X95" i="5"/>
  <c r="Z95" i="5"/>
  <c r="B31" i="5" l="1"/>
  <c r="D31" i="5" s="1"/>
  <c r="D32" i="5" s="1"/>
  <c r="C16" i="5"/>
  <c r="D16" i="5"/>
  <c r="D15" i="5"/>
  <c r="E16" i="5"/>
  <c r="E15" i="5"/>
  <c r="B32" i="5" l="1"/>
  <c r="C31" i="5"/>
  <c r="C32" i="5" s="1"/>
  <c r="C12" i="14"/>
  <c r="C16" i="14" s="1"/>
  <c r="B164" i="18"/>
  <c r="C23" i="14"/>
  <c r="F23" i="14"/>
  <c r="I23" i="14"/>
  <c r="L23" i="14"/>
  <c r="C25" i="14"/>
  <c r="C27" i="14" s="1"/>
  <c r="F25" i="14"/>
  <c r="L25" i="14"/>
  <c r="I25" i="14"/>
  <c r="C164" i="18"/>
  <c r="D164" i="18"/>
  <c r="E24" i="9"/>
  <c r="C24" i="9"/>
  <c r="H164" i="18"/>
  <c r="M24" i="9"/>
  <c r="U24" i="9"/>
  <c r="L164" i="18"/>
  <c r="M34" i="9"/>
  <c r="T164" i="18"/>
  <c r="F24" i="9"/>
  <c r="E164" i="18"/>
  <c r="D24" i="9"/>
  <c r="I164" i="18"/>
  <c r="N24" i="9"/>
  <c r="M164" i="18"/>
  <c r="V24" i="9"/>
  <c r="Q164" i="18"/>
  <c r="F34" i="9"/>
  <c r="K24" i="9"/>
  <c r="F164" i="18"/>
  <c r="J24" i="9"/>
  <c r="J164" i="18"/>
  <c r="R24" i="9"/>
  <c r="S24" i="9"/>
  <c r="C34" i="9"/>
  <c r="N164" i="18"/>
  <c r="B34" i="9"/>
  <c r="J34" i="9"/>
  <c r="R164" i="18"/>
  <c r="K34" i="9"/>
  <c r="L24" i="9"/>
  <c r="G164" i="18"/>
  <c r="D34" i="9"/>
  <c r="O164" i="18"/>
  <c r="S164" i="18"/>
  <c r="L34" i="9"/>
  <c r="E34" i="9"/>
  <c r="P164" i="18"/>
  <c r="N34" i="9"/>
  <c r="U164" i="18"/>
  <c r="K164" i="18"/>
  <c r="T24" i="9"/>
  <c r="B24" i="9"/>
  <c r="B15" i="9" l="1"/>
  <c r="C15" i="9" s="1"/>
  <c r="I27" i="14"/>
  <c r="L27" i="14"/>
  <c r="F27" i="14"/>
  <c r="F15" i="9" l="1"/>
  <c r="E15" i="9"/>
  <c r="D15" i="9"/>
  <c r="B13" i="6" l="1"/>
  <c r="C8" i="2" l="1"/>
  <c r="C11" i="2" l="1"/>
  <c r="D24" i="2" s="1"/>
  <c r="C34" i="6"/>
  <c r="C37" i="6" s="1"/>
  <c r="E34" i="6" l="1"/>
  <c r="C13" i="6"/>
  <c r="D34" i="6"/>
  <c r="C38" i="6" l="1"/>
  <c r="E38" i="6"/>
  <c r="E37" i="6"/>
  <c r="D37" i="6"/>
  <c r="D38" i="6"/>
  <c r="B8" i="2"/>
  <c r="B15" i="2" l="1"/>
  <c r="C15" i="2" s="1"/>
  <c r="B11" i="2"/>
  <c r="C24" i="2" s="1"/>
  <c r="B18" i="2" l="1"/>
  <c r="F10" i="2"/>
  <c r="D15" i="2"/>
  <c r="C18" i="2" l="1"/>
  <c r="H10" i="2"/>
  <c r="D18" i="2"/>
  <c r="G10" i="2"/>
  <c r="F86" i="3"/>
  <c r="E86" i="3"/>
  <c r="G86" i="3" s="1"/>
  <c r="H86" i="3" l="1"/>
  <c r="B24" i="2"/>
</calcChain>
</file>

<file path=xl/sharedStrings.xml><?xml version="1.0" encoding="utf-8"?>
<sst xmlns="http://schemas.openxmlformats.org/spreadsheetml/2006/main" count="1511" uniqueCount="353">
  <si>
    <t>zurück zur Übersicht</t>
  </si>
  <si>
    <t>3.1.1 Beschäftigte insgesamt</t>
  </si>
  <si>
    <t>3.1.2 Beamtinnen/Beamte</t>
  </si>
  <si>
    <t>3.1.3 Arbeitnehmerinnen/Arbeitnehmer</t>
  </si>
  <si>
    <t>3.1.6 Führungspositionen</t>
  </si>
  <si>
    <t>3.1.7 Teilzeit- und Vollzeitbeschäftigung</t>
  </si>
  <si>
    <t>3.1.8 Beförderungen</t>
  </si>
  <si>
    <t>3.1.9 Höhergruppierungen</t>
  </si>
  <si>
    <t>3.1.10 Fortbildungsteilnahme</t>
  </si>
  <si>
    <t>3.1.11 Beurlaubungen (Stichtag)</t>
  </si>
  <si>
    <t>3.1.12 Elternzeit (Stichtag)</t>
  </si>
  <si>
    <t>3.2.1 Prognose neu zu besetzende Stellen</t>
  </si>
  <si>
    <t>3.2.2 Prognose altersbedingtes Ausscheiden auf Führungs- und Funktionsstellen</t>
  </si>
  <si>
    <t>Erfassung Daten Gleichstellungsplan</t>
  </si>
  <si>
    <t>Gesamt</t>
  </si>
  <si>
    <t>Frauenanteil</t>
  </si>
  <si>
    <t>Männeranteil</t>
  </si>
  <si>
    <t>LG 2.2</t>
  </si>
  <si>
    <t>LG 2.1</t>
  </si>
  <si>
    <t>LG 1.2</t>
  </si>
  <si>
    <t>LG 1.1</t>
  </si>
  <si>
    <t>Vgl. LG 2.2</t>
  </si>
  <si>
    <t>Vgl. LG 2.1</t>
  </si>
  <si>
    <t>Vgl. LG 1.2</t>
  </si>
  <si>
    <t>Vgl. LG 1.1</t>
  </si>
  <si>
    <t>S 18</t>
  </si>
  <si>
    <t>S 17</t>
  </si>
  <si>
    <t>S 16</t>
  </si>
  <si>
    <t>S 15</t>
  </si>
  <si>
    <t>S 14</t>
  </si>
  <si>
    <t>S 13</t>
  </si>
  <si>
    <t>S 12</t>
  </si>
  <si>
    <t>S 10</t>
  </si>
  <si>
    <t>S 9</t>
  </si>
  <si>
    <t>S 7</t>
  </si>
  <si>
    <t>S 4</t>
  </si>
  <si>
    <t>S 3</t>
  </si>
  <si>
    <t>S 2</t>
  </si>
  <si>
    <t>S 11b</t>
  </si>
  <si>
    <t>S 11a</t>
  </si>
  <si>
    <t>S 8b</t>
  </si>
  <si>
    <t>S 8a</t>
  </si>
  <si>
    <t>gesamt</t>
  </si>
  <si>
    <t>Arbeitnehmerinnen
und Arbeitnehmer gesamt</t>
  </si>
  <si>
    <t>Beurlaubung zur Kinderbetreuung</t>
  </si>
  <si>
    <t>Beurlaubung zur Pflege</t>
  </si>
  <si>
    <t>Beurlaubung aus sonstigen Gründen</t>
  </si>
  <si>
    <t>Bis zu 1 Jahr</t>
  </si>
  <si>
    <t>Bis zu 2 Jahren</t>
  </si>
  <si>
    <t>Bis zu 5 Jahren</t>
  </si>
  <si>
    <t>Bis zu 10 Jahren</t>
  </si>
  <si>
    <t>Bis zu 15 Jahren</t>
  </si>
  <si>
    <t>Beschäftigte in Elternzeit
insgesamt</t>
  </si>
  <si>
    <t>Bis zu 2
Monate</t>
  </si>
  <si>
    <t>Bis zu 10
Monate</t>
  </si>
  <si>
    <t>Bis zu 12
Monate</t>
  </si>
  <si>
    <t>Bis zu 24
Monate</t>
  </si>
  <si>
    <t>Bis zu 6
Monate</t>
  </si>
  <si>
    <t>Fluktuationsabschätzung</t>
  </si>
  <si>
    <t>Stellenveränderungen
(Zu- und Abgänge)</t>
  </si>
  <si>
    <t>Summe der zu
besetzenden Stellen</t>
  </si>
  <si>
    <t>Freiwerden von Stellen
durch altersbedingtes
Ausscheiden und
sonstige dauerhafte
Abgänge</t>
  </si>
  <si>
    <t>Vorübergehende
Stellenvakanz</t>
  </si>
  <si>
    <t>Funktion</t>
  </si>
  <si>
    <t>2. Führungsebene</t>
  </si>
  <si>
    <t>3. Führungsebene</t>
  </si>
  <si>
    <t>4. Führungsebene</t>
  </si>
  <si>
    <t>5. Führungsebene</t>
  </si>
  <si>
    <t>6. Führungsebene</t>
  </si>
  <si>
    <t>7. Führungsebene</t>
  </si>
  <si>
    <t>unterhälftig</t>
  </si>
  <si>
    <t>75 % bis kleiner 100 %</t>
  </si>
  <si>
    <t>B2</t>
  </si>
  <si>
    <t>A13</t>
  </si>
  <si>
    <t>Männer</t>
  </si>
  <si>
    <t>Frauen</t>
  </si>
  <si>
    <t>B 6</t>
  </si>
  <si>
    <t>B 3</t>
  </si>
  <si>
    <t>A 16</t>
  </si>
  <si>
    <t>A 15</t>
  </si>
  <si>
    <t>A 14</t>
  </si>
  <si>
    <t>A 13</t>
  </si>
  <si>
    <t>A 12</t>
  </si>
  <si>
    <t>A 11</t>
  </si>
  <si>
    <t>A 10</t>
  </si>
  <si>
    <t>A 9</t>
  </si>
  <si>
    <t>A 8</t>
  </si>
  <si>
    <t>A 7</t>
  </si>
  <si>
    <t>A 6</t>
  </si>
  <si>
    <t>Bis zu 4
Monate</t>
  </si>
  <si>
    <t>B 10</t>
  </si>
  <si>
    <t>B 9</t>
  </si>
  <si>
    <t>B 8</t>
  </si>
  <si>
    <t>B 7</t>
  </si>
  <si>
    <t>B 5</t>
  </si>
  <si>
    <t>B 4</t>
  </si>
  <si>
    <t>A 9 Z</t>
  </si>
  <si>
    <t>A 5</t>
  </si>
  <si>
    <t>Beamtinnen
und Beamte</t>
  </si>
  <si>
    <t>Männer-
anteil</t>
  </si>
  <si>
    <t>Frauen-
anteil</t>
  </si>
  <si>
    <t>Gesundheit</t>
  </si>
  <si>
    <t>Feuerwehr</t>
  </si>
  <si>
    <t>Bautechnische Dienste</t>
  </si>
  <si>
    <t>Technische Dienste</t>
  </si>
  <si>
    <t>Forsttechn. Dienste</t>
  </si>
  <si>
    <t>Nichttechnische Dienste</t>
  </si>
  <si>
    <t>Allgemeine Verwaltung</t>
  </si>
  <si>
    <t>E 15 Ü</t>
  </si>
  <si>
    <t>E 15</t>
  </si>
  <si>
    <t>E 14</t>
  </si>
  <si>
    <t>E 13</t>
  </si>
  <si>
    <t>E 12</t>
  </si>
  <si>
    <t>E 9 b</t>
  </si>
  <si>
    <t>E 9 c</t>
  </si>
  <si>
    <t>E 8</t>
  </si>
  <si>
    <t>E 7</t>
  </si>
  <si>
    <t>E 6</t>
  </si>
  <si>
    <t>E 5</t>
  </si>
  <si>
    <t>E 4</t>
  </si>
  <si>
    <t>E 3</t>
  </si>
  <si>
    <t>E 2</t>
  </si>
  <si>
    <t>E 1</t>
  </si>
  <si>
    <t>Arbeitnehmerinnen 
und Arbeitnehmer 
gesamt</t>
  </si>
  <si>
    <t>Kindertagespflege</t>
  </si>
  <si>
    <t>Sozialarbeit/Sozialpädagogik</t>
  </si>
  <si>
    <t>Vollzeit</t>
  </si>
  <si>
    <t>Teilzeit</t>
  </si>
  <si>
    <t>Unterhälftig</t>
  </si>
  <si>
    <t>größer 50% bis kleiner 75 %</t>
  </si>
  <si>
    <t>absolut</t>
  </si>
  <si>
    <t>Anteil</t>
  </si>
  <si>
    <t>E 11</t>
  </si>
  <si>
    <t>E 10</t>
  </si>
  <si>
    <t>E 9 a</t>
  </si>
  <si>
    <t>Text für Führungsebenen:</t>
  </si>
  <si>
    <t>1. Ebene</t>
  </si>
  <si>
    <t>2. Ebene</t>
  </si>
  <si>
    <t>3. Ebene</t>
  </si>
  <si>
    <t>4. Ebene</t>
  </si>
  <si>
    <t>5. Ebene</t>
  </si>
  <si>
    <t>6. Ebene</t>
  </si>
  <si>
    <t>7. Ebene</t>
  </si>
  <si>
    <t>Anteil
Vollzeit</t>
  </si>
  <si>
    <t>Anteil
Teilzeit</t>
  </si>
  <si>
    <t>Rahmenbedingungen</t>
  </si>
  <si>
    <t>Bedienung und Hilfe</t>
  </si>
  <si>
    <t>Forsttechnische Dienste</t>
  </si>
  <si>
    <t>Dateneingabe</t>
  </si>
  <si>
    <t>Beamtinnen und 
Beamte gesamt</t>
  </si>
  <si>
    <t>Arbeitnehmerinnen und 
Arbeitnehmer gesamt</t>
  </si>
  <si>
    <t>Teilzeitbeschäftigte</t>
  </si>
  <si>
    <t>2020 - 2021</t>
  </si>
  <si>
    <t>Anzahl</t>
  </si>
  <si>
    <t>Männer in Führung
VZ</t>
  </si>
  <si>
    <t>Männer in Führung
TZ</t>
  </si>
  <si>
    <t>Frauen in Führung
TZ</t>
  </si>
  <si>
    <t>Frauen in Führung
VZ</t>
  </si>
  <si>
    <t>w VZ</t>
  </si>
  <si>
    <t>w TZ</t>
  </si>
  <si>
    <t>m VZ</t>
  </si>
  <si>
    <t>m TZ</t>
  </si>
  <si>
    <t>bis zu
1 Jahr</t>
  </si>
  <si>
    <t>bis zu 2
Jahren</t>
  </si>
  <si>
    <t>bis zu 5
Jahren</t>
  </si>
  <si>
    <t>bis zu 10
Jahren</t>
  </si>
  <si>
    <t>Frauen
gesamt</t>
  </si>
  <si>
    <t>Männer
gesamt</t>
  </si>
  <si>
    <t>bis zu 15
Jahren</t>
  </si>
  <si>
    <t>Jahr</t>
  </si>
  <si>
    <t>AN E-Eingruppierung</t>
  </si>
  <si>
    <t>AN S-Eingruppierung</t>
  </si>
  <si>
    <t>Beamtinnen/Beamte</t>
  </si>
  <si>
    <t>Dauer der Inanspruchnahme von Elternzeit (zum Stichtag genehmigte Dauer)</t>
  </si>
  <si>
    <t>Technikertarifvertrag TT-V</t>
  </si>
  <si>
    <t>Berechnung
Frauenanteil</t>
  </si>
  <si>
    <t>Berechnung
Männeranteil</t>
  </si>
  <si>
    <t>y</t>
  </si>
  <si>
    <t>x</t>
  </si>
  <si>
    <t>Beschäftigte gesamt nach Anteilen Vollzeit/Teilzeit</t>
  </si>
  <si>
    <t>Vollzeit-
beschäftigte</t>
  </si>
  <si>
    <t>Teilzeit-
beschäftigte</t>
  </si>
  <si>
    <t>Vollzeitanteil</t>
  </si>
  <si>
    <t>Teilzeitanteil</t>
  </si>
  <si>
    <t>gesamt LG</t>
  </si>
  <si>
    <t>Beförderungen gesamt</t>
  </si>
  <si>
    <t>Beförderung 1. Jahr</t>
  </si>
  <si>
    <t>Beförderung 2. Jahr</t>
  </si>
  <si>
    <t>Beförderung 3. Jahr</t>
  </si>
  <si>
    <t>Beförderung 4. Jahr</t>
  </si>
  <si>
    <t>Beförderung 5. Jahr</t>
  </si>
  <si>
    <t>Höhergruppierungen gesamt</t>
  </si>
  <si>
    <t>Höhergruppierungen 1. Jahr</t>
  </si>
  <si>
    <t>Höhergruppierungen 2. Jahr</t>
  </si>
  <si>
    <t>Höhergruppierungen 3. Jahr</t>
  </si>
  <si>
    <t>Frauen-/Männeranteilen an Beurlaubungen nach Grund und Dauer</t>
  </si>
  <si>
    <t>Beurlaubte nach Frauen/Männeranteilen und Grund der Beurlaubung</t>
  </si>
  <si>
    <t>Bis zu 36
Monate</t>
  </si>
  <si>
    <t>Anzahl Abgänge Führungs-und Funktionsstellen nach Ebene bzw. Funktion</t>
  </si>
  <si>
    <t>Führungspositionen</t>
  </si>
  <si>
    <t>Beförderungen von Beamtinnen und Beamten nach Laufbahngruppen und Frauen-/Männeranteil sowie Jahren</t>
  </si>
  <si>
    <t>Teilnahme an Fortbildungen</t>
  </si>
  <si>
    <t>Beurlaubungen (Stichtag)</t>
  </si>
  <si>
    <t xml:space="preserve">Elternzeit (Stichtag) </t>
  </si>
  <si>
    <t>Neu zu besetzende Stellen Beamtinnen/Beamte nach Laufbahngruppen und Gründen</t>
  </si>
  <si>
    <t>Führungspositionen nach Führungsebene sowie Vollzeit/Teilzeit</t>
  </si>
  <si>
    <t>1. Führungsebene</t>
  </si>
  <si>
    <t>Beschäftigte nach Umfang Arbeitszeit</t>
  </si>
  <si>
    <t>Beamtinnen und Beamte nach Frauen-/Männeranteil</t>
  </si>
  <si>
    <t>Beamtinnen und Beamte nach Laufbahngruppen und Frauen-/Männeranteil</t>
  </si>
  <si>
    <t>Teilzeit- und Vollzeitbeschäftigung</t>
  </si>
  <si>
    <t>Arbeitnehmerinnen 
und Arbeitnehmer</t>
  </si>
  <si>
    <t>Sozialarbeit/
Sozialpädagogik</t>
  </si>
  <si>
    <t>Arbeitnehmerinnen und Arbeitnehmer</t>
  </si>
  <si>
    <t>Beamtinnen und Beamte</t>
  </si>
  <si>
    <t>Vollzeitbeschäftigte</t>
  </si>
  <si>
    <t>Versionsstand:</t>
  </si>
  <si>
    <t>Laufzeit:</t>
  </si>
  <si>
    <t>Musterstadt</t>
  </si>
  <si>
    <t>in Ausbildung</t>
  </si>
  <si>
    <t>Teilnehmende weiblich</t>
  </si>
  <si>
    <t>insgesamt</t>
  </si>
  <si>
    <t>Kommune:</t>
  </si>
  <si>
    <t>Stichtag der Datenerhebung:</t>
  </si>
  <si>
    <t>Zeitraum der Datenerhebung:</t>
  </si>
  <si>
    <t>Zeitraum Prognose:</t>
  </si>
  <si>
    <t>A 16 analog</t>
  </si>
  <si>
    <t>Teilnahme an Fortbildungen nach Geschlecht</t>
  </si>
  <si>
    <t>Summen Beförderungen</t>
  </si>
  <si>
    <t>Vgl. LG  1.1</t>
  </si>
  <si>
    <t>Anwärterinnen/Anwärter, Referendarinnen, Referendare nach Frauen-/Männeranteil</t>
  </si>
  <si>
    <t>Teilnahme an Fortbildungen nach Geschlecht und Arbeitszeitumfang</t>
  </si>
  <si>
    <t>Teilnehmende Gesamt</t>
  </si>
  <si>
    <t>Teilnehmende männlich</t>
  </si>
  <si>
    <t>Beschäftigte E-Eingruppierung</t>
  </si>
  <si>
    <t>Beschäftigte E-Eingruppierung gesamt</t>
  </si>
  <si>
    <t>Beschäftigte S-Eingruppierung gesamt nach Frauen-/Männeranteil</t>
  </si>
  <si>
    <t>Beschäftigte S-EingruppierungSuE</t>
  </si>
  <si>
    <t>Beschäftigte gesamt</t>
  </si>
  <si>
    <t>in Ausbildung SuE</t>
  </si>
  <si>
    <t>Beschäftigte S-Eingruppierung</t>
  </si>
  <si>
    <t>Höhergruppierungen von Beschäftigten S-Eingruppierungen nach Gehaltsgruppen und Frauen-/Männeranteil</t>
  </si>
  <si>
    <t>Summen Höhergruppierungen</t>
  </si>
  <si>
    <t>Höhergruppierungen der Beschäftigten S-Eingruppierungen nach Gehaltsgruppen und Frauen-/Männeranteil</t>
  </si>
  <si>
    <t>gesamt Vgl. LG 2.2</t>
  </si>
  <si>
    <t>gesamt Vgl. LG 2.1</t>
  </si>
  <si>
    <t>gesamt Vgl. LG 1.2</t>
  </si>
  <si>
    <t>gesamt Vgl. LG 1.1</t>
  </si>
  <si>
    <t>alle Beschäftigten</t>
  </si>
  <si>
    <t>Teilnehmende</t>
  </si>
  <si>
    <t>davon Vollzeit-
beschäftigte</t>
  </si>
  <si>
    <t>davon Teilzeit-
beschäftigte</t>
  </si>
  <si>
    <t>Beschäftigte in Elternzeit insgesamt nach Frauen-/Männeranteil</t>
  </si>
  <si>
    <t>Word</t>
  </si>
  <si>
    <t>Excel</t>
  </si>
  <si>
    <t>Diese Datei dient der Erfassung und Aufbereitung der für den Gleichstellungsplan benötigten Informationen.</t>
  </si>
  <si>
    <t>Grundsätzlich sind nur Felder mit dieser Hinterlegung:</t>
  </si>
  <si>
    <t>Das Worddokument stellt Ihnen grundsätzlich alle in Excel aufbereiteten Informationen automatisch dar.</t>
  </si>
  <si>
    <t>Auf dem Tabellenblatt "Rahmenbedingungen" werden die wichtigsten allgemeingültigen Daten erfasst.</t>
  </si>
  <si>
    <t>Das Tabellenblatt "Übersicht" gibt Ihnen die Möglichkeit gewünschte Bereiche direkt aufzurufen.</t>
  </si>
  <si>
    <t>ausfüllbar. Alle anderen Zellen sind schreibgeschützt.</t>
  </si>
  <si>
    <t>Dort können Sie Ihre Daten kontrollieren, erfassen und die Beschriftungen der Diagramm anpassen.</t>
  </si>
  <si>
    <t>! Für Ihren Plan nicht relevante Diagramme oder Tabellen können Sie löschen, diese sind dann aber dauerhaft aus dem Worddokument entfernt!</t>
  </si>
  <si>
    <t>Änderungen von Zahlen führen Sie in Excel durch, sie werden automatisch beim Öffnen des Worddokumentes übernommen.</t>
  </si>
  <si>
    <t>Eine Besonderheit ist im Bereich 3.1.5 unter "Manuelle Tabelle (selbst Eintragen der gewünschten Werte)" (ab Zeile 99) zu finden.</t>
  </si>
  <si>
    <t>1. Eintrag</t>
  </si>
  <si>
    <t>2. Eintrag</t>
  </si>
  <si>
    <t>3. Eintrag</t>
  </si>
  <si>
    <t>4. Eintrag</t>
  </si>
  <si>
    <t>Sie haben hier alle Möglichkeiten mit den Funktionen von Word Ihr Dokument zu bearbeiten (löschen, ändern, Text hinzu zufügen etc.).</t>
  </si>
  <si>
    <t>Bestätigen Sie alle Fragen nach Aktualisierungen mit OK.</t>
  </si>
  <si>
    <t>Hier können Sie Ihre gewünschten Entgeltgruppen und die Anzahl Frauen und Männer selbst eintragen,</t>
  </si>
  <si>
    <t>Beamtinnen und Beamte nach Laufbahnen bzw. Fachrichtungen, Laufbahngruppen und Besoldungsgruppen</t>
  </si>
  <si>
    <t>Arbeitnehmerinnen und Arbeitnehmer E-Eingruppierung nach Fachrichtungen, Bereichen vergleichbar Laufbahngruppen und Entgeltgruppen</t>
  </si>
  <si>
    <t>Beschäftigte in den Bereichen Kindertagespflege und Sozialarbeit/Sozialpädagogik nach Bereichen vergleichbar Laufbahngruppen und Eingruppierung</t>
  </si>
  <si>
    <t>Vgl. LG  2.1</t>
  </si>
  <si>
    <t>Neu zu besetzende Stellen Arbeitnehmerinnen/Arbeitnehmer mit E-Eingruppierung nach Bereichen und Gründen</t>
  </si>
  <si>
    <t>Vorübergehende Stellenvakanz</t>
  </si>
  <si>
    <t>Freiwerden von Stellen durch altersbedingtes
Ausscheiden und sonstige dauerhafte
Abgänge</t>
  </si>
  <si>
    <t>Neu zu besetzende Stellen Arbeitnehmerinnen/Arbeitnehmer mit S-Eingruppierung nach Bereichen und Gründen</t>
  </si>
  <si>
    <t>3.1.4 Beschäftigte nach Laufbahnen bzw. Fachrichtungen</t>
  </si>
  <si>
    <t>3.1.5 Unterrepräsentanz von Frauen nach Besoldungs-/Entgeltgruppen</t>
  </si>
  <si>
    <t>Beamtinnen/
Beamte</t>
  </si>
  <si>
    <t>Besoldungsgruppe</t>
  </si>
  <si>
    <t>B 2</t>
  </si>
  <si>
    <t>Entgeltgruppe</t>
  </si>
  <si>
    <t>Besoldung-
Entgeltgruppe</t>
  </si>
  <si>
    <t>Höhergruppierungen von Beschäftigten E-Eingruppierungen nach Bereichen vergleichbar Laufbahngruppen und Frauen-/Männeranteil sowie Jahren</t>
  </si>
  <si>
    <t>Höhergruppierungen 4. Jahr</t>
  </si>
  <si>
    <t>Höhergruppierungen 5. Jahr</t>
  </si>
  <si>
    <t>bis zu 
1 Jahr</t>
  </si>
  <si>
    <t>bis zu 2 Jahren</t>
  </si>
  <si>
    <t>bis zu 5 Jahren</t>
  </si>
  <si>
    <t>bis zu 10 Jahren</t>
  </si>
  <si>
    <t>bis zu 15 Jahren</t>
  </si>
  <si>
    <t>Arbeitnehmerinnen und Arbeitnehmer in den Bereichen Sozial- und Erziehungsdienst (SuE) nach Bereichen vergleichbar Laufbahngruppen und S-Eingruppierung</t>
  </si>
  <si>
    <t>Prognosejahr 1</t>
  </si>
  <si>
    <t>Prognosejahr 2</t>
  </si>
  <si>
    <t>Prognosejahr 3</t>
  </si>
  <si>
    <t>Prognosejahr 4</t>
  </si>
  <si>
    <t>Prognosejahr 5</t>
  </si>
  <si>
    <t>Erhebungsjahr 1</t>
  </si>
  <si>
    <t>Erhebungsjahr 2</t>
  </si>
  <si>
    <t>Erhebungsjahr 3</t>
  </si>
  <si>
    <t>Erhebungsjahr 4</t>
  </si>
  <si>
    <t>Erhebungsjahr 5</t>
  </si>
  <si>
    <t>Manuelle Tabelle (Selbsteintragen der gewünschten Werte)</t>
  </si>
  <si>
    <t>Führungspositionen nach Anteil 
Vollzeit und Teilzeit</t>
  </si>
  <si>
    <t>Führungspositionen gesamt nach
Frauen-/Männeranteil</t>
  </si>
  <si>
    <t>Stichtag</t>
  </si>
  <si>
    <t>Sollten Ihnen im Worddokument keine Hinterlegungen für berechnete Bereiche angezeigt werden, aktivieren Sie bitte die Feldschattierungen.</t>
  </si>
  <si>
    <t>B- Besoldung analog</t>
  </si>
  <si>
    <t>Texte Entgeltbereich:</t>
  </si>
  <si>
    <t>Neu zu besetzende Stellen Beschäftigte mit E-Eingruppierung nach Bereichen vergleichbar Laufbahngruppen und Gründen</t>
  </si>
  <si>
    <t>Neu zu besetzende Stellen Beschäftigte mit S-Eingruppierung nach Bereichen vergleichbar Laufbahngruppen und Gründen</t>
  </si>
  <si>
    <t>Um aus dem Inhaltsverzeichnis direkt eine Seite aufzurufen, drücken Sie bitte die Strg-Taste und klicken mit der Maus die gewünschte Seite an.</t>
  </si>
  <si>
    <t>Um auf den Seiten "Massnahme" die Ampel zu bearbeiten klicken Sie die beiden nichtbenötigten Farbkreise 2-mal an und wählen dann nach einem Rechtsklick "Objekt formatieren".</t>
  </si>
  <si>
    <t>Im dann angezeigten Optionsfenster wählen Sie bitte "keine Füllung".</t>
  </si>
  <si>
    <t>Ihre Eingaben in den Bereichen "Führungsebenen" und "Entgeltbereich" werden auf anderen Tabellenblättern übernommen.</t>
  </si>
  <si>
    <t>Achtung: Eine nachträgliche Änderung der Angaben im "Entgeltbereich" führt eventuell zu einer falschen Darstellung und Auswertung Ihrer Eingaben.</t>
  </si>
  <si>
    <t>das Diagramm passt sich automatisch an Ihre Eingaben an. Wenn Sie Zeilen nicht benötigen, löschen Sie diese bitte.</t>
  </si>
  <si>
    <t>Beurlaubungen nach Grund der Beurlaubung</t>
  </si>
  <si>
    <t>Unterrepräsentanz von Frauen nach Entgeltgruppen der E-Eingruppierung</t>
  </si>
  <si>
    <t>Unterrepräsentanz von Frauen nach Entgeltgruppen der S-Eingruppierung</t>
  </si>
  <si>
    <t>Unterrepräsentanz von Frauen nach Besoldungsgruppen</t>
  </si>
  <si>
    <t xml:space="preserve">Führungspositionen nach Vollzeit/Teilzeit und     Frauen-/Männeranteil </t>
  </si>
  <si>
    <t>Beurlaubungen nach Frauen-/Männeranteilen und Grund der Beurlaubung</t>
  </si>
  <si>
    <t>Elternzeit nach genehmigter Dauer</t>
  </si>
  <si>
    <t>Frauen-/Männeranteil nach genehmigter Dauer der Elternzeit</t>
  </si>
  <si>
    <t>Elternzeit nach Frauen-/Männeranteil</t>
  </si>
  <si>
    <t>Beschäftigte mit E-Eingruppierung nach Bereichen vergleichbar Laufbahngruppen und Frauen-/Männer- anteil in Prozent</t>
  </si>
  <si>
    <t>Beamtinnen und Beamte nach Laufbahngruppen und 
Frauen-/Männeranteil in Prozent</t>
  </si>
  <si>
    <t>Beschäftigte mit S-Eingruppierung nach Bereichen vergleichbar Laufbahngruppen und Frauen-/Männer- anteil in Prozent</t>
  </si>
  <si>
    <t>Beamtinnen und Beamte nach Laufbahngruppen</t>
  </si>
  <si>
    <t>Auf jeder Tabelle finden Sie in der ersten Zeile einen Link zur Tabelle "Übersicht".</t>
  </si>
  <si>
    <t>Eine manuelle Aktualisierung starten Sie wie folgt: Markieren Sie in Word alles (Tastenkombination: Strg + A) und drücken Sie die Taste F9.</t>
  </si>
  <si>
    <t xml:space="preserve">Beurlaubungen nach genehmigter Dauer </t>
  </si>
  <si>
    <t>Anteile Teilzeitbeschäftigte nach Umfang der Teilzeit</t>
  </si>
  <si>
    <t>Sozialarbeit/-pädagogik</t>
  </si>
  <si>
    <t>größer 50% bis kleiner 75%</t>
  </si>
  <si>
    <t>75% bis kleiner 100%</t>
  </si>
  <si>
    <t>Nichttechn. Dienste</t>
  </si>
  <si>
    <t>Techniker-TV</t>
  </si>
  <si>
    <t>Teilnahme an Fortbildungen nach Voll-/Teilzeit</t>
  </si>
  <si>
    <t>Beschäftigte E-Eingruppierung nach Frauen-/ Männeranteil</t>
  </si>
  <si>
    <t>Beschäftigte mit E-Eingruppierung nach Bereichen vergleichbar Laufbahngruppen und Frauen-/ Männeranteil in Prozent</t>
  </si>
  <si>
    <t>Beschäftigte S-Eingruppierung nach Frauen-/ Männeranteil</t>
  </si>
  <si>
    <t>Unterrepräsentanz von Frauen nach allen Beschäftigtengruppen (nach Besoldungsgruppen und Entgeltgruppen der E- bzw. S- Eingruppierung)</t>
  </si>
  <si>
    <t>Führungspositionen nach Ebenen und Frauen-/ Männeranteil</t>
  </si>
  <si>
    <t>Beschäftigte nach Vollzeit/Teilzeit und Frauen-/ Männeranteil</t>
  </si>
  <si>
    <t>Test als letzte Verknüpfung</t>
  </si>
  <si>
    <t>8.8.21. 8:39</t>
  </si>
  <si>
    <t>Wulff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</si>
</sst>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;;;"/>
  </numFmts>
  <fonts count="24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Symbol"/>
      <family val="1"/>
      <charset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4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.5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rgb="FF208BEC"/>
      <name val="Arial"/>
      <family val="2"/>
      <scheme val="minor"/>
    </font>
    <font>
      <b/>
      <u/>
      <sz val="11"/>
      <color rgb="FF208BEC"/>
      <name val="Arial"/>
      <family val="2"/>
      <scheme val="minor"/>
    </font>
    <font>
      <sz val="11"/>
      <color rgb="FF208BEC"/>
      <name val="Arial"/>
      <family val="2"/>
      <scheme val="minor"/>
    </font>
    <font>
      <u/>
      <sz val="11"/>
      <color rgb="FF208BEC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9" fillId="0" borderId="0"/>
  </cellStyleXfs>
  <cellXfs count="85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Border="1"/>
    <xf numFmtId="0" fontId="3" fillId="0" borderId="0" xfId="0" applyFont="1"/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5" fillId="0" borderId="26" xfId="0" applyFont="1" applyBorder="1" applyAlignment="1">
      <alignment vertical="center" wrapText="1"/>
    </xf>
    <xf numFmtId="0" fontId="2" fillId="0" borderId="0" xfId="0" applyFont="1"/>
    <xf numFmtId="0" fontId="2" fillId="0" borderId="1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9" xfId="0" applyFont="1" applyBorder="1"/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19" xfId="0" applyFont="1" applyBorder="1"/>
    <xf numFmtId="0" fontId="2" fillId="0" borderId="1" xfId="0" applyFont="1" applyBorder="1"/>
    <xf numFmtId="0" fontId="2" fillId="0" borderId="16" xfId="0" applyFont="1" applyBorder="1"/>
    <xf numFmtId="0" fontId="2" fillId="0" borderId="55" xfId="0" applyFont="1" applyBorder="1" applyAlignment="1">
      <alignment vertical="center" wrapText="1"/>
    </xf>
    <xf numFmtId="0" fontId="2" fillId="0" borderId="0" xfId="0" applyFont="1" applyBorder="1"/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9" fontId="0" fillId="0" borderId="19" xfId="2" applyFont="1" applyBorder="1"/>
    <xf numFmtId="9" fontId="0" fillId="0" borderId="20" xfId="2" applyFont="1" applyBorder="1"/>
    <xf numFmtId="0" fontId="2" fillId="0" borderId="14" xfId="0" applyFont="1" applyBorder="1" applyAlignment="1">
      <alignment horizontal="center" wrapText="1"/>
    </xf>
    <xf numFmtId="0" fontId="2" fillId="0" borderId="17" xfId="0" applyFont="1" applyBorder="1" applyAlignment="1">
      <alignment vertical="center" wrapText="1"/>
    </xf>
    <xf numFmtId="0" fontId="1" fillId="0" borderId="0" xfId="1" applyAlignment="1"/>
    <xf numFmtId="0" fontId="2" fillId="0" borderId="37" xfId="0" applyFont="1" applyBorder="1"/>
    <xf numFmtId="0" fontId="3" fillId="0" borderId="0" xfId="0" applyFont="1"/>
    <xf numFmtId="0" fontId="2" fillId="0" borderId="33" xfId="0" applyFont="1" applyBorder="1"/>
    <xf numFmtId="0" fontId="2" fillId="0" borderId="42" xfId="0" applyFont="1" applyBorder="1" applyAlignment="1">
      <alignment vertical="center" wrapText="1"/>
    </xf>
    <xf numFmtId="0" fontId="2" fillId="0" borderId="33" xfId="0" applyFont="1" applyBorder="1" applyAlignment="1">
      <alignment wrapText="1"/>
    </xf>
    <xf numFmtId="0" fontId="2" fillId="0" borderId="3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2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2" xfId="0" applyFont="1" applyFill="1" applyBorder="1"/>
    <xf numFmtId="0" fontId="2" fillId="0" borderId="58" xfId="0" applyFont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32" xfId="0" applyFont="1" applyBorder="1"/>
    <xf numFmtId="0" fontId="2" fillId="0" borderId="12" xfId="0" applyFont="1" applyFill="1" applyBorder="1"/>
    <xf numFmtId="0" fontId="2" fillId="0" borderId="33" xfId="0" applyFont="1" applyFill="1" applyBorder="1" applyAlignment="1">
      <alignment vertical="center" wrapText="1"/>
    </xf>
    <xf numFmtId="0" fontId="2" fillId="0" borderId="60" xfId="0" applyFont="1" applyFill="1" applyBorder="1" applyAlignment="1">
      <alignment vertical="center" wrapText="1"/>
    </xf>
    <xf numFmtId="0" fontId="5" fillId="0" borderId="0" xfId="0" applyFont="1" applyBorder="1"/>
    <xf numFmtId="0" fontId="2" fillId="0" borderId="54" xfId="0" applyFont="1" applyBorder="1" applyAlignment="1">
      <alignment vertical="center" wrapText="1"/>
    </xf>
    <xf numFmtId="0" fontId="2" fillId="0" borderId="54" xfId="0" applyFont="1" applyBorder="1"/>
    <xf numFmtId="0" fontId="2" fillId="0" borderId="42" xfId="0" applyFont="1" applyBorder="1"/>
    <xf numFmtId="0" fontId="2" fillId="0" borderId="33" xfId="0" applyFont="1" applyBorder="1" applyAlignment="1">
      <alignment vertical="center"/>
    </xf>
    <xf numFmtId="0" fontId="2" fillId="0" borderId="33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9" fontId="0" fillId="0" borderId="0" xfId="2" applyFont="1" applyBorder="1"/>
    <xf numFmtId="0" fontId="2" fillId="0" borderId="58" xfId="0" applyFont="1" applyFill="1" applyBorder="1" applyAlignment="1">
      <alignment vertical="center" wrapText="1"/>
    </xf>
    <xf numFmtId="9" fontId="0" fillId="0" borderId="40" xfId="2" applyFont="1" applyBorder="1"/>
    <xf numFmtId="0" fontId="2" fillId="0" borderId="32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0" fillId="0" borderId="0" xfId="0" applyFill="1"/>
    <xf numFmtId="0" fontId="10" fillId="0" borderId="32" xfId="0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33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2" fillId="0" borderId="50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50" xfId="0" applyFont="1" applyFill="1" applyBorder="1"/>
    <xf numFmtId="0" fontId="2" fillId="0" borderId="67" xfId="0" applyFont="1" applyFill="1" applyBorder="1" applyAlignment="1">
      <alignment vertical="center" wrapText="1"/>
    </xf>
    <xf numFmtId="0" fontId="2" fillId="0" borderId="68" xfId="0" applyFont="1" applyFill="1" applyBorder="1"/>
    <xf numFmtId="0" fontId="2" fillId="0" borderId="67" xfId="0" applyFont="1" applyFill="1" applyBorder="1"/>
    <xf numFmtId="0" fontId="2" fillId="0" borderId="66" xfId="0" applyFont="1" applyFill="1" applyBorder="1"/>
    <xf numFmtId="0" fontId="2" fillId="0" borderId="69" xfId="0" applyFont="1" applyFill="1" applyBorder="1" applyAlignment="1">
      <alignment vertical="center" wrapText="1"/>
    </xf>
    <xf numFmtId="0" fontId="2" fillId="0" borderId="70" xfId="0" applyFont="1" applyFill="1" applyBorder="1" applyAlignment="1">
      <alignment vertical="center" wrapText="1"/>
    </xf>
    <xf numFmtId="0" fontId="2" fillId="0" borderId="69" xfId="0" applyFont="1" applyFill="1" applyBorder="1"/>
    <xf numFmtId="0" fontId="2" fillId="0" borderId="72" xfId="0" applyFont="1" applyFill="1" applyBorder="1"/>
    <xf numFmtId="0" fontId="2" fillId="0" borderId="4" xfId="0" applyFont="1" applyFill="1" applyBorder="1"/>
    <xf numFmtId="0" fontId="2" fillId="0" borderId="25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41" xfId="0" applyFont="1" applyFill="1" applyBorder="1"/>
    <xf numFmtId="0" fontId="2" fillId="0" borderId="74" xfId="0" applyFont="1" applyBorder="1"/>
    <xf numFmtId="0" fontId="2" fillId="0" borderId="77" xfId="0" applyFont="1" applyBorder="1" applyAlignment="1">
      <alignment vertical="center" wrapText="1"/>
    </xf>
    <xf numFmtId="0" fontId="2" fillId="0" borderId="78" xfId="0" applyFont="1" applyBorder="1" applyAlignment="1">
      <alignment vertical="center" wrapText="1"/>
    </xf>
    <xf numFmtId="0" fontId="2" fillId="0" borderId="78" xfId="0" applyFont="1" applyFill="1" applyBorder="1"/>
    <xf numFmtId="0" fontId="2" fillId="0" borderId="68" xfId="0" applyFont="1" applyBorder="1" applyAlignment="1">
      <alignment vertical="center" wrapText="1"/>
    </xf>
    <xf numFmtId="0" fontId="2" fillId="0" borderId="68" xfId="0" applyFont="1" applyBorder="1"/>
    <xf numFmtId="0" fontId="2" fillId="0" borderId="81" xfId="0" applyFont="1" applyBorder="1"/>
    <xf numFmtId="0" fontId="2" fillId="0" borderId="82" xfId="0" applyFont="1" applyBorder="1"/>
    <xf numFmtId="0" fontId="2" fillId="0" borderId="83" xfId="0" applyFont="1" applyBorder="1"/>
    <xf numFmtId="0" fontId="0" fillId="0" borderId="0" xfId="0" applyAlignment="1"/>
    <xf numFmtId="0" fontId="2" fillId="0" borderId="33" xfId="0" applyFont="1" applyBorder="1" applyAlignment="1"/>
    <xf numFmtId="0" fontId="12" fillId="0" borderId="0" xfId="0" applyFont="1" applyAlignment="1">
      <alignment horizontal="left" vertical="center" indent="4"/>
    </xf>
    <xf numFmtId="0" fontId="11" fillId="0" borderId="0" xfId="0" applyFont="1"/>
    <xf numFmtId="0" fontId="13" fillId="0" borderId="0" xfId="0" applyFont="1"/>
    <xf numFmtId="0" fontId="5" fillId="0" borderId="3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3" fillId="0" borderId="0" xfId="0" applyFont="1" applyAlignment="1"/>
    <xf numFmtId="9" fontId="0" fillId="0" borderId="0" xfId="2" applyFont="1"/>
    <xf numFmtId="9" fontId="5" fillId="0" borderId="0" xfId="2" applyFont="1" applyBorder="1"/>
    <xf numFmtId="9" fontId="1" fillId="0" borderId="0" xfId="2" applyFont="1" applyAlignment="1"/>
    <xf numFmtId="9" fontId="3" fillId="0" borderId="0" xfId="2" applyFont="1"/>
    <xf numFmtId="0" fontId="2" fillId="0" borderId="62" xfId="0" applyFont="1" applyBorder="1" applyAlignment="1">
      <alignment vertical="center"/>
    </xf>
    <xf numFmtId="9" fontId="5" fillId="0" borderId="0" xfId="2" applyFont="1" applyBorder="1" applyAlignment="1">
      <alignment wrapText="1"/>
    </xf>
    <xf numFmtId="9" fontId="0" fillId="0" borderId="17" xfId="2" applyFont="1" applyBorder="1"/>
    <xf numFmtId="0" fontId="5" fillId="0" borderId="30" xfId="0" applyFont="1" applyBorder="1"/>
    <xf numFmtId="9" fontId="5" fillId="0" borderId="30" xfId="2" applyFont="1" applyBorder="1"/>
    <xf numFmtId="0" fontId="13" fillId="0" borderId="32" xfId="0" applyFont="1" applyBorder="1"/>
    <xf numFmtId="9" fontId="5" fillId="0" borderId="30" xfId="2" applyFont="1" applyBorder="1" applyAlignment="1">
      <alignment wrapText="1"/>
    </xf>
    <xf numFmtId="0" fontId="5" fillId="0" borderId="55" xfId="0" applyFont="1" applyBorder="1" applyAlignment="1">
      <alignment vertical="center" wrapText="1"/>
    </xf>
    <xf numFmtId="0" fontId="2" fillId="0" borderId="14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32" xfId="0" applyBorder="1"/>
    <xf numFmtId="9" fontId="0" fillId="0" borderId="1" xfId="2" applyFont="1" applyBorder="1"/>
    <xf numFmtId="0" fontId="0" fillId="0" borderId="18" xfId="0" applyFont="1" applyBorder="1"/>
    <xf numFmtId="0" fontId="2" fillId="0" borderId="52" xfId="0" applyFont="1" applyBorder="1" applyAlignment="1">
      <alignment vertical="center" wrapText="1"/>
    </xf>
    <xf numFmtId="0" fontId="2" fillId="0" borderId="86" xfId="0" applyFont="1" applyBorder="1" applyAlignment="1">
      <alignment vertical="top"/>
    </xf>
    <xf numFmtId="0" fontId="0" fillId="0" borderId="30" xfId="0" applyBorder="1"/>
    <xf numFmtId="0" fontId="0" fillId="0" borderId="31" xfId="0" applyBorder="1"/>
    <xf numFmtId="0" fontId="2" fillId="0" borderId="42" xfId="0" applyFont="1" applyBorder="1" applyAlignment="1">
      <alignment horizontal="center" vertical="top"/>
    </xf>
    <xf numFmtId="0" fontId="2" fillId="0" borderId="85" xfId="0" applyFont="1" applyBorder="1" applyAlignment="1">
      <alignment horizontal="center" vertical="top"/>
    </xf>
    <xf numFmtId="0" fontId="2" fillId="0" borderId="88" xfId="0" applyFont="1" applyBorder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2" fillId="0" borderId="89" xfId="0" applyFont="1" applyBorder="1"/>
    <xf numFmtId="0" fontId="2" fillId="0" borderId="61" xfId="0" applyFont="1" applyBorder="1" applyAlignment="1">
      <alignment wrapText="1"/>
    </xf>
    <xf numFmtId="0" fontId="0" fillId="0" borderId="24" xfId="0" applyBorder="1"/>
    <xf numFmtId="0" fontId="0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7" xfId="0" applyFont="1" applyBorder="1"/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Border="1"/>
    <xf numFmtId="0" fontId="0" fillId="0" borderId="2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9" fontId="2" fillId="0" borderId="0" xfId="2" applyFont="1" applyBorder="1"/>
    <xf numFmtId="0" fontId="7" fillId="0" borderId="1" xfId="2" applyNumberFormat="1" applyFont="1" applyBorder="1"/>
    <xf numFmtId="0" fontId="7" fillId="0" borderId="19" xfId="2" applyNumberFormat="1" applyFont="1" applyBorder="1"/>
    <xf numFmtId="1" fontId="0" fillId="0" borderId="0" xfId="0" applyNumberFormat="1"/>
    <xf numFmtId="0" fontId="3" fillId="0" borderId="0" xfId="0" applyFont="1"/>
    <xf numFmtId="0" fontId="2" fillId="0" borderId="90" xfId="0" applyNumberFormat="1" applyFont="1" applyBorder="1"/>
    <xf numFmtId="0" fontId="5" fillId="0" borderId="21" xfId="0" applyFont="1" applyBorder="1" applyAlignment="1">
      <alignment vertical="center" wrapText="1"/>
    </xf>
    <xf numFmtId="0" fontId="2" fillId="0" borderId="13" xfId="0" applyNumberFormat="1" applyFont="1" applyFill="1" applyBorder="1"/>
    <xf numFmtId="0" fontId="2" fillId="0" borderId="36" xfId="0" applyNumberFormat="1" applyFont="1" applyFill="1" applyBorder="1"/>
    <xf numFmtId="0" fontId="2" fillId="0" borderId="15" xfId="0" applyNumberFormat="1" applyFont="1" applyFill="1" applyBorder="1"/>
    <xf numFmtId="0" fontId="2" fillId="0" borderId="93" xfId="0" applyFont="1" applyBorder="1"/>
    <xf numFmtId="0" fontId="5" fillId="0" borderId="34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0" fillId="0" borderId="20" xfId="0" applyFont="1" applyBorder="1"/>
    <xf numFmtId="0" fontId="2" fillId="0" borderId="10" xfId="0" applyFont="1" applyBorder="1" applyAlignment="1">
      <alignment horizontal="center"/>
    </xf>
    <xf numFmtId="0" fontId="10" fillId="0" borderId="13" xfId="0" applyFont="1" applyBorder="1" applyAlignment="1">
      <alignment vertical="center" wrapText="1"/>
    </xf>
    <xf numFmtId="0" fontId="2" fillId="0" borderId="15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96" xfId="0" applyFont="1" applyBorder="1"/>
    <xf numFmtId="0" fontId="2" fillId="0" borderId="34" xfId="0" applyFont="1" applyBorder="1"/>
    <xf numFmtId="0" fontId="2" fillId="0" borderId="4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5" fillId="0" borderId="0" xfId="0" applyFont="1" applyAlignment="1">
      <alignment horizontal="left"/>
    </xf>
    <xf numFmtId="0" fontId="0" fillId="0" borderId="33" xfId="0" applyFont="1" applyBorder="1"/>
    <xf numFmtId="0" fontId="0" fillId="0" borderId="12" xfId="0" applyFont="1" applyBorder="1"/>
    <xf numFmtId="0" fontId="0" fillId="0" borderId="58" xfId="0" applyFont="1" applyBorder="1"/>
    <xf numFmtId="0" fontId="0" fillId="0" borderId="59" xfId="0" applyFont="1" applyBorder="1"/>
    <xf numFmtId="0" fontId="0" fillId="0" borderId="57" xfId="0" applyFont="1" applyBorder="1"/>
    <xf numFmtId="0" fontId="0" fillId="0" borderId="32" xfId="0" applyFont="1" applyBorder="1"/>
    <xf numFmtId="0" fontId="0" fillId="0" borderId="0" xfId="0" applyFont="1" applyBorder="1"/>
    <xf numFmtId="0" fontId="0" fillId="0" borderId="49" xfId="0" applyFont="1" applyFill="1" applyBorder="1"/>
    <xf numFmtId="0" fontId="0" fillId="0" borderId="50" xfId="0" applyFont="1" applyBorder="1"/>
    <xf numFmtId="0" fontId="0" fillId="0" borderId="54" xfId="0" applyFont="1" applyBorder="1"/>
    <xf numFmtId="0" fontId="2" fillId="0" borderId="2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0" fillId="0" borderId="2" xfId="0" applyFont="1" applyBorder="1"/>
    <xf numFmtId="0" fontId="2" fillId="0" borderId="42" xfId="0" applyFont="1" applyBorder="1" applyAlignment="1">
      <alignment vertical="center"/>
    </xf>
    <xf numFmtId="0" fontId="0" fillId="0" borderId="43" xfId="0" applyFont="1" applyBorder="1"/>
    <xf numFmtId="0" fontId="0" fillId="0" borderId="0" xfId="0" applyFont="1" applyBorder="1" applyAlignment="1">
      <alignment vertical="top" wrapText="1"/>
    </xf>
    <xf numFmtId="9" fontId="7" fillId="0" borderId="0" xfId="2" applyFont="1" applyBorder="1"/>
    <xf numFmtId="0" fontId="0" fillId="0" borderId="1" xfId="0" applyFont="1" applyBorder="1" applyAlignment="1">
      <alignment vertical="center"/>
    </xf>
    <xf numFmtId="0" fontId="14" fillId="0" borderId="24" xfId="0" applyFont="1" applyBorder="1" applyAlignment="1"/>
    <xf numFmtId="0" fontId="14" fillId="0" borderId="35" xfId="0" applyFont="1" applyBorder="1" applyAlignment="1"/>
    <xf numFmtId="0" fontId="14" fillId="0" borderId="36" xfId="0" applyFont="1" applyBorder="1" applyAlignment="1"/>
    <xf numFmtId="0" fontId="2" fillId="0" borderId="15" xfId="0" applyFont="1" applyBorder="1" applyAlignment="1">
      <alignment wrapText="1"/>
    </xf>
    <xf numFmtId="0" fontId="2" fillId="0" borderId="13" xfId="0" applyFont="1" applyBorder="1" applyAlignment="1"/>
    <xf numFmtId="9" fontId="0" fillId="0" borderId="18" xfId="2" applyFont="1" applyBorder="1"/>
    <xf numFmtId="9" fontId="7" fillId="0" borderId="1" xfId="2" applyFont="1" applyBorder="1"/>
    <xf numFmtId="9" fontId="7" fillId="0" borderId="17" xfId="2" applyFont="1" applyBorder="1"/>
    <xf numFmtId="9" fontId="7" fillId="0" borderId="19" xfId="2" applyFont="1" applyBorder="1"/>
    <xf numFmtId="9" fontId="7" fillId="0" borderId="20" xfId="2" applyFont="1" applyBorder="1"/>
    <xf numFmtId="0" fontId="2" fillId="0" borderId="0" xfId="0" applyFont="1" applyFill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7" xfId="0" applyFont="1" applyBorder="1" applyAlignment="1">
      <alignment horizontal="right" wrapText="1"/>
    </xf>
    <xf numFmtId="0" fontId="0" fillId="0" borderId="19" xfId="0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0" fontId="2" fillId="0" borderId="49" xfId="0" applyFont="1" applyBorder="1"/>
    <xf numFmtId="0" fontId="2" fillId="0" borderId="90" xfId="0" applyNumberFormat="1" applyFont="1" applyFill="1" applyBorder="1"/>
    <xf numFmtId="0" fontId="2" fillId="0" borderId="89" xfId="0" applyNumberFormat="1" applyFont="1" applyFill="1" applyBorder="1"/>
    <xf numFmtId="0" fontId="5" fillId="0" borderId="1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16" xfId="0" applyFont="1" applyBorder="1" applyAlignment="1"/>
    <xf numFmtId="0" fontId="5" fillId="0" borderId="48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18" xfId="0" applyNumberFormat="1" applyFont="1" applyFill="1" applyBorder="1"/>
    <xf numFmtId="0" fontId="5" fillId="0" borderId="16" xfId="0" applyFont="1" applyBorder="1" applyAlignment="1">
      <alignment vertical="center"/>
    </xf>
    <xf numFmtId="0" fontId="2" fillId="0" borderId="0" xfId="0" applyNumberFormat="1" applyFont="1" applyBorder="1" applyAlignment="1"/>
    <xf numFmtId="0" fontId="5" fillId="0" borderId="18" xfId="0" applyFont="1" applyBorder="1" applyAlignment="1">
      <alignment vertical="center"/>
    </xf>
    <xf numFmtId="0" fontId="2" fillId="0" borderId="17" xfId="0" applyFont="1" applyBorder="1" applyAlignment="1"/>
    <xf numFmtId="0" fontId="10" fillId="0" borderId="29" xfId="0" applyFont="1" applyBorder="1" applyAlignment="1">
      <alignment vertical="center" wrapText="1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/>
    </xf>
    <xf numFmtId="0" fontId="2" fillId="0" borderId="16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/>
    <xf numFmtId="0" fontId="2" fillId="0" borderId="25" xfId="0" applyFont="1" applyBorder="1"/>
    <xf numFmtId="0" fontId="2" fillId="0" borderId="26" xfId="0" applyFont="1" applyBorder="1"/>
    <xf numFmtId="0" fontId="2" fillId="0" borderId="99" xfId="0" applyFont="1" applyBorder="1" applyAlignment="1">
      <alignment vertical="center"/>
    </xf>
    <xf numFmtId="0" fontId="2" fillId="0" borderId="24" xfId="0" applyFont="1" applyBorder="1"/>
    <xf numFmtId="0" fontId="2" fillId="0" borderId="18" xfId="0" applyFont="1" applyBorder="1" applyAlignment="1">
      <alignment horizontal="center"/>
    </xf>
    <xf numFmtId="0" fontId="2" fillId="0" borderId="95" xfId="0" applyFont="1" applyBorder="1" applyAlignment="1">
      <alignment horizontal="center"/>
    </xf>
    <xf numFmtId="0" fontId="2" fillId="0" borderId="96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0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92" xfId="0" applyFont="1" applyBorder="1" applyAlignment="1">
      <alignment horizontal="center"/>
    </xf>
    <xf numFmtId="0" fontId="2" fillId="0" borderId="58" xfId="0" applyFont="1" applyBorder="1"/>
    <xf numFmtId="0" fontId="2" fillId="0" borderId="0" xfId="0" applyFont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6" xfId="0" applyFont="1" applyBorder="1" applyAlignment="1">
      <alignment vertical="center"/>
    </xf>
    <xf numFmtId="0" fontId="2" fillId="0" borderId="13" xfId="0" applyFont="1" applyBorder="1"/>
    <xf numFmtId="0" fontId="2" fillId="0" borderId="16" xfId="0" applyFont="1" applyBorder="1"/>
    <xf numFmtId="0" fontId="2" fillId="0" borderId="1" xfId="0" applyFont="1" applyBorder="1"/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9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2" fillId="0" borderId="96" xfId="0" applyFont="1" applyFill="1" applyBorder="1"/>
    <xf numFmtId="0" fontId="2" fillId="0" borderId="6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64" xfId="0" applyFont="1" applyFill="1" applyBorder="1" applyAlignment="1">
      <alignment wrapText="1"/>
    </xf>
    <xf numFmtId="0" fontId="0" fillId="0" borderId="0" xfId="0" applyFont="1"/>
    <xf numFmtId="0" fontId="0" fillId="0" borderId="12" xfId="0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35" xfId="0" applyFont="1" applyBorder="1"/>
    <xf numFmtId="0" fontId="2" fillId="0" borderId="36" xfId="0" applyFont="1" applyBorder="1"/>
    <xf numFmtId="0" fontId="0" fillId="0" borderId="17" xfId="0" applyFill="1" applyBorder="1"/>
    <xf numFmtId="0" fontId="0" fillId="0" borderId="19" xfId="0" applyFont="1" applyFill="1" applyBorder="1"/>
    <xf numFmtId="0" fontId="0" fillId="0" borderId="10" xfId="0" applyFill="1" applyBorder="1"/>
    <xf numFmtId="0" fontId="0" fillId="0" borderId="40" xfId="0" applyFill="1" applyBorder="1"/>
    <xf numFmtId="0" fontId="0" fillId="0" borderId="96" xfId="0" applyFont="1" applyFill="1" applyBorder="1"/>
    <xf numFmtId="0" fontId="0" fillId="0" borderId="60" xfId="0" applyFont="1" applyFill="1" applyBorder="1"/>
    <xf numFmtId="0" fontId="0" fillId="0" borderId="10" xfId="0" applyFont="1" applyBorder="1"/>
    <xf numFmtId="9" fontId="0" fillId="0" borderId="10" xfId="2" applyFont="1" applyBorder="1"/>
    <xf numFmtId="0" fontId="0" fillId="0" borderId="96" xfId="0" applyFont="1" applyBorder="1"/>
    <xf numFmtId="9" fontId="0" fillId="0" borderId="96" xfId="2" applyFont="1" applyBorder="1"/>
    <xf numFmtId="9" fontId="0" fillId="0" borderId="60" xfId="2" applyFont="1" applyBorder="1"/>
    <xf numFmtId="9" fontId="7" fillId="0" borderId="2" xfId="2" applyFont="1" applyBorder="1"/>
    <xf numFmtId="9" fontId="7" fillId="0" borderId="40" xfId="2" applyFont="1" applyBorder="1"/>
    <xf numFmtId="9" fontId="7" fillId="0" borderId="44" xfId="2" applyFont="1" applyBorder="1"/>
    <xf numFmtId="9" fontId="2" fillId="0" borderId="59" xfId="2" applyFont="1" applyBorder="1" applyAlignment="1">
      <alignment vertical="center" wrapText="1"/>
    </xf>
    <xf numFmtId="9" fontId="2" fillId="0" borderId="57" xfId="2" applyFont="1" applyBorder="1" applyAlignment="1">
      <alignment vertical="center" wrapText="1"/>
    </xf>
    <xf numFmtId="0" fontId="2" fillId="0" borderId="58" xfId="0" applyFont="1" applyBorder="1" applyAlignment="1">
      <alignment wrapText="1"/>
    </xf>
    <xf numFmtId="0" fontId="0" fillId="0" borderId="3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9" fontId="7" fillId="0" borderId="0" xfId="2" applyFont="1" applyFill="1" applyBorder="1" applyAlignment="1">
      <alignment vertical="center" wrapText="1"/>
    </xf>
    <xf numFmtId="9" fontId="7" fillId="0" borderId="50" xfId="2" applyFont="1" applyFill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9" fontId="7" fillId="0" borderId="0" xfId="2" applyFont="1" applyBorder="1" applyAlignment="1">
      <alignment vertical="center" wrapText="1"/>
    </xf>
    <xf numFmtId="9" fontId="7" fillId="0" borderId="50" xfId="2" applyFont="1" applyBorder="1" applyAlignment="1">
      <alignment vertical="center" wrapText="1"/>
    </xf>
    <xf numFmtId="9" fontId="7" fillId="0" borderId="50" xfId="2" applyFont="1" applyBorder="1"/>
    <xf numFmtId="0" fontId="0" fillId="0" borderId="33" xfId="0" applyFont="1" applyFill="1" applyBorder="1"/>
    <xf numFmtId="9" fontId="7" fillId="0" borderId="12" xfId="2" applyFont="1" applyFill="1" applyBorder="1" applyAlignment="1">
      <alignment vertical="center" wrapText="1"/>
    </xf>
    <xf numFmtId="9" fontId="7" fillId="0" borderId="12" xfId="2" applyFont="1" applyBorder="1"/>
    <xf numFmtId="9" fontId="7" fillId="0" borderId="56" xfId="2" applyFont="1" applyBorder="1"/>
    <xf numFmtId="0" fontId="0" fillId="0" borderId="32" xfId="0" applyFont="1" applyFill="1" applyBorder="1"/>
    <xf numFmtId="0" fontId="0" fillId="0" borderId="0" xfId="0" applyFont="1" applyFill="1" applyBorder="1"/>
    <xf numFmtId="0" fontId="0" fillId="0" borderId="58" xfId="0" applyFont="1" applyFill="1" applyBorder="1" applyAlignment="1"/>
    <xf numFmtId="0" fontId="0" fillId="0" borderId="59" xfId="0" applyFont="1" applyFill="1" applyBorder="1" applyAlignment="1"/>
    <xf numFmtId="9" fontId="7" fillId="0" borderId="59" xfId="2" applyFont="1" applyFill="1" applyBorder="1" applyAlignment="1">
      <alignment wrapText="1"/>
    </xf>
    <xf numFmtId="0" fontId="0" fillId="0" borderId="58" xfId="0" applyFont="1" applyBorder="1" applyAlignment="1"/>
    <xf numFmtId="0" fontId="0" fillId="0" borderId="59" xfId="0" applyFont="1" applyBorder="1" applyAlignment="1"/>
    <xf numFmtId="9" fontId="7" fillId="0" borderId="59" xfId="2" applyFont="1" applyBorder="1" applyAlignment="1"/>
    <xf numFmtId="9" fontId="7" fillId="0" borderId="57" xfId="2" applyFont="1" applyBorder="1" applyAlignment="1"/>
    <xf numFmtId="9" fontId="7" fillId="0" borderId="12" xfId="2" applyFont="1" applyBorder="1" applyAlignment="1">
      <alignment wrapText="1"/>
    </xf>
    <xf numFmtId="9" fontId="7" fillId="0" borderId="56" xfId="2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0" fillId="0" borderId="33" xfId="0" applyFont="1" applyBorder="1" applyAlignment="1">
      <alignment vertical="center" wrapText="1"/>
    </xf>
    <xf numFmtId="9" fontId="7" fillId="0" borderId="56" xfId="2" applyFont="1" applyFill="1" applyBorder="1" applyAlignment="1">
      <alignment vertical="center" wrapText="1"/>
    </xf>
    <xf numFmtId="9" fontId="7" fillId="0" borderId="57" xfId="2" applyFont="1" applyFill="1" applyBorder="1" applyAlignment="1">
      <alignment wrapText="1"/>
    </xf>
    <xf numFmtId="9" fontId="7" fillId="0" borderId="0" xfId="2" applyFont="1" applyFill="1" applyBorder="1"/>
    <xf numFmtId="0" fontId="0" fillId="0" borderId="12" xfId="0" applyFont="1" applyFill="1" applyBorder="1" applyAlignment="1">
      <alignment vertical="center" wrapText="1"/>
    </xf>
    <xf numFmtId="9" fontId="7" fillId="0" borderId="12" xfId="2" applyFont="1" applyFill="1" applyBorder="1"/>
    <xf numFmtId="0" fontId="2" fillId="0" borderId="1" xfId="0" applyFont="1" applyBorder="1" applyAlignment="1">
      <alignment vertical="center"/>
    </xf>
    <xf numFmtId="9" fontId="2" fillId="0" borderId="14" xfId="2" applyFont="1" applyBorder="1"/>
    <xf numFmtId="9" fontId="2" fillId="0" borderId="15" xfId="2" applyFont="1" applyBorder="1"/>
    <xf numFmtId="0" fontId="0" fillId="0" borderId="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37" xfId="0" applyFont="1" applyBorder="1" applyAlignment="1">
      <alignment horizontal="center" vertical="top" wrapText="1"/>
    </xf>
    <xf numFmtId="0" fontId="0" fillId="0" borderId="17" xfId="0" applyFont="1" applyFill="1" applyBorder="1"/>
    <xf numFmtId="9" fontId="2" fillId="0" borderId="37" xfId="0" applyNumberFormat="1" applyFont="1" applyBorder="1" applyAlignment="1">
      <alignment wrapText="1"/>
    </xf>
    <xf numFmtId="0" fontId="2" fillId="0" borderId="37" xfId="0" applyFont="1" applyBorder="1" applyAlignment="1">
      <alignment wrapText="1"/>
    </xf>
    <xf numFmtId="9" fontId="7" fillId="0" borderId="18" xfId="2" applyFont="1" applyBorder="1"/>
    <xf numFmtId="0" fontId="2" fillId="0" borderId="16" xfId="0" applyFont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9" fontId="13" fillId="0" borderId="1" xfId="2" applyFont="1" applyBorder="1" applyAlignment="1">
      <alignment vertical="center" wrapText="1"/>
    </xf>
    <xf numFmtId="9" fontId="13" fillId="0" borderId="17" xfId="2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9" fontId="13" fillId="0" borderId="19" xfId="2" applyFont="1" applyBorder="1" applyAlignment="1">
      <alignment vertical="center" wrapText="1"/>
    </xf>
    <xf numFmtId="9" fontId="13" fillId="0" borderId="20" xfId="2" applyFont="1" applyBorder="1" applyAlignment="1">
      <alignment vertical="center" wrapText="1"/>
    </xf>
    <xf numFmtId="0" fontId="0" fillId="0" borderId="1" xfId="0" applyFont="1" applyBorder="1" applyAlignment="1"/>
    <xf numFmtId="0" fontId="0" fillId="0" borderId="19" xfId="0" applyFont="1" applyBorder="1" applyAlignment="1"/>
    <xf numFmtId="0" fontId="0" fillId="0" borderId="14" xfId="0" applyFont="1" applyBorder="1"/>
    <xf numFmtId="0" fontId="13" fillId="0" borderId="17" xfId="0" applyFont="1" applyBorder="1" applyAlignment="1">
      <alignment vertical="center" wrapText="1"/>
    </xf>
    <xf numFmtId="9" fontId="0" fillId="0" borderId="1" xfId="0" applyNumberFormat="1" applyFont="1" applyBorder="1" applyAlignment="1"/>
    <xf numFmtId="9" fontId="0" fillId="0" borderId="17" xfId="0" applyNumberFormat="1" applyFont="1" applyBorder="1" applyAlignment="1"/>
    <xf numFmtId="9" fontId="0" fillId="0" borderId="19" xfId="0" applyNumberFormat="1" applyFont="1" applyBorder="1" applyAlignment="1"/>
    <xf numFmtId="9" fontId="0" fillId="0" borderId="20" xfId="0" applyNumberFormat="1" applyFont="1" applyBorder="1" applyAlignment="1"/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" fontId="7" fillId="0" borderId="19" xfId="2" applyNumberFormat="1" applyFont="1" applyFill="1" applyBorder="1"/>
    <xf numFmtId="9" fontId="7" fillId="0" borderId="19" xfId="2" applyFont="1" applyFill="1" applyBorder="1"/>
    <xf numFmtId="9" fontId="7" fillId="0" borderId="20" xfId="2" applyFont="1" applyFill="1" applyBorder="1"/>
    <xf numFmtId="0" fontId="2" fillId="0" borderId="15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25" xfId="0" applyFont="1" applyBorder="1"/>
    <xf numFmtId="0" fontId="0" fillId="0" borderId="87" xfId="0" applyFont="1" applyBorder="1"/>
    <xf numFmtId="0" fontId="0" fillId="0" borderId="8" xfId="0" applyFont="1" applyBorder="1"/>
    <xf numFmtId="0" fontId="0" fillId="0" borderId="99" xfId="0" applyFont="1" applyBorder="1"/>
    <xf numFmtId="0" fontId="0" fillId="0" borderId="98" xfId="0" applyFont="1" applyBorder="1"/>
    <xf numFmtId="0" fontId="0" fillId="0" borderId="3" xfId="0" applyFont="1" applyBorder="1"/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0" fillId="0" borderId="26" xfId="0" applyFont="1" applyBorder="1"/>
    <xf numFmtId="0" fontId="0" fillId="0" borderId="47" xfId="0" applyFont="1" applyBorder="1" applyAlignment="1">
      <alignment horizontal="center" vertical="center" wrapText="1"/>
    </xf>
    <xf numFmtId="0" fontId="0" fillId="0" borderId="47" xfId="0" applyFont="1" applyBorder="1"/>
    <xf numFmtId="0" fontId="0" fillId="0" borderId="62" xfId="0" applyFont="1" applyBorder="1"/>
    <xf numFmtId="0" fontId="0" fillId="0" borderId="47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/>
    </xf>
    <xf numFmtId="0" fontId="0" fillId="0" borderId="56" xfId="0" applyFont="1" applyBorder="1"/>
    <xf numFmtId="0" fontId="0" fillId="0" borderId="49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97" xfId="0" applyFont="1" applyBorder="1"/>
    <xf numFmtId="9" fontId="7" fillId="0" borderId="96" xfId="2" applyFont="1" applyBorder="1"/>
    <xf numFmtId="9" fontId="7" fillId="0" borderId="60" xfId="2" applyFont="1" applyBorder="1"/>
    <xf numFmtId="0" fontId="2" fillId="0" borderId="29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9" fontId="7" fillId="0" borderId="0" xfId="2" applyFont="1" applyBorder="1" applyAlignment="1">
      <alignment wrapText="1"/>
    </xf>
    <xf numFmtId="0" fontId="2" fillId="0" borderId="54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/>
    <xf numFmtId="0" fontId="2" fillId="0" borderId="1" xfId="0" applyFont="1" applyBorder="1"/>
    <xf numFmtId="0" fontId="2" fillId="0" borderId="18" xfId="0" applyFont="1" applyBorder="1"/>
    <xf numFmtId="0" fontId="7" fillId="0" borderId="20" xfId="2" applyNumberFormat="1" applyFont="1" applyBorder="1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9" xfId="0" applyFont="1" applyFill="1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/>
      <protection locked="0"/>
    </xf>
    <xf numFmtId="0" fontId="2" fillId="2" borderId="92" xfId="0" applyFont="1" applyFill="1" applyBorder="1" applyAlignment="1" applyProtection="1">
      <alignment horizontal="center"/>
      <protection locked="0"/>
    </xf>
    <xf numFmtId="0" fontId="2" fillId="2" borderId="88" xfId="0" applyFont="1" applyFill="1" applyBorder="1" applyProtection="1">
      <protection locked="0"/>
    </xf>
    <xf numFmtId="0" fontId="2" fillId="2" borderId="41" xfId="0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2" applyNumberFormat="1" applyFon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2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87" xfId="0" applyNumberFormat="1" applyFill="1" applyBorder="1" applyProtection="1">
      <protection locked="0"/>
    </xf>
    <xf numFmtId="0" fontId="2" fillId="2" borderId="45" xfId="0" applyNumberFormat="1" applyFont="1" applyFill="1" applyBorder="1" applyProtection="1">
      <protection locked="0"/>
    </xf>
    <xf numFmtId="0" fontId="2" fillId="2" borderId="61" xfId="0" applyNumberFormat="1" applyFont="1" applyFill="1" applyBorder="1" applyProtection="1">
      <protection locked="0"/>
    </xf>
    <xf numFmtId="0" fontId="2" fillId="2" borderId="39" xfId="0" applyNumberFormat="1" applyFont="1" applyFill="1" applyBorder="1" applyProtection="1">
      <protection locked="0"/>
    </xf>
    <xf numFmtId="0" fontId="2" fillId="2" borderId="34" xfId="0" applyNumberFormat="1" applyFont="1" applyFill="1" applyBorder="1" applyProtection="1">
      <protection locked="0"/>
    </xf>
    <xf numFmtId="0" fontId="2" fillId="2" borderId="98" xfId="0" applyNumberFormat="1" applyFont="1" applyFill="1" applyBorder="1" applyProtection="1">
      <protection locked="0"/>
    </xf>
    <xf numFmtId="0" fontId="2" fillId="2" borderId="40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87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62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53" xfId="0" applyFont="1" applyFill="1" applyBorder="1" applyAlignment="1" applyProtection="1">
      <alignment vertical="center" wrapText="1"/>
      <protection locked="0"/>
    </xf>
    <xf numFmtId="0" fontId="2" fillId="2" borderId="43" xfId="0" applyFont="1" applyFill="1" applyBorder="1" applyProtection="1">
      <protection locked="0"/>
    </xf>
    <xf numFmtId="0" fontId="2" fillId="2" borderId="53" xfId="0" applyFont="1" applyFill="1" applyBorder="1" applyProtection="1">
      <protection locked="0"/>
    </xf>
    <xf numFmtId="0" fontId="2" fillId="2" borderId="56" xfId="0" applyFont="1" applyFill="1" applyBorder="1" applyProtection="1">
      <protection locked="0"/>
    </xf>
    <xf numFmtId="0" fontId="14" fillId="2" borderId="16" xfId="0" applyFont="1" applyFill="1" applyBorder="1" applyProtection="1">
      <protection locked="0"/>
    </xf>
    <xf numFmtId="0" fontId="14" fillId="2" borderId="1" xfId="0" applyFont="1" applyFill="1" applyBorder="1" applyProtection="1">
      <protection locked="0"/>
    </xf>
    <xf numFmtId="0" fontId="14" fillId="2" borderId="17" xfId="0" applyFont="1" applyFill="1" applyBorder="1" applyProtection="1">
      <protection locked="0"/>
    </xf>
    <xf numFmtId="0" fontId="14" fillId="2" borderId="22" xfId="0" applyFont="1" applyFill="1" applyBorder="1" applyProtection="1">
      <protection locked="0"/>
    </xf>
    <xf numFmtId="0" fontId="14" fillId="2" borderId="18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0" fontId="14" fillId="2" borderId="23" xfId="0" applyFont="1" applyFill="1" applyBorder="1" applyProtection="1">
      <protection locked="0"/>
    </xf>
    <xf numFmtId="0" fontId="14" fillId="0" borderId="0" xfId="0" applyFont="1" applyFill="1" applyBorder="1"/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50" xfId="0" applyFont="1" applyFill="1" applyBorder="1" applyProtection="1">
      <protection locked="0"/>
    </xf>
    <xf numFmtId="0" fontId="2" fillId="2" borderId="61" xfId="0" applyFont="1" applyFill="1" applyBorder="1" applyProtection="1">
      <protection locked="0"/>
    </xf>
    <xf numFmtId="0" fontId="2" fillId="2" borderId="5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56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Protection="1">
      <protection locked="0"/>
    </xf>
    <xf numFmtId="0" fontId="2" fillId="2" borderId="69" xfId="0" applyFont="1" applyFill="1" applyBorder="1" applyProtection="1">
      <protection locked="0"/>
    </xf>
    <xf numFmtId="0" fontId="2" fillId="2" borderId="69" xfId="0" applyFont="1" applyFill="1" applyBorder="1" applyAlignment="1" applyProtection="1">
      <alignment vertical="center" wrapText="1"/>
      <protection locked="0"/>
    </xf>
    <xf numFmtId="0" fontId="2" fillId="2" borderId="7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4" xfId="0" applyFont="1" applyFill="1" applyBorder="1" applyProtection="1">
      <protection locked="0"/>
    </xf>
    <xf numFmtId="0" fontId="2" fillId="2" borderId="43" xfId="0" applyFont="1" applyFill="1" applyBorder="1" applyAlignment="1" applyProtection="1">
      <protection locked="0"/>
    </xf>
    <xf numFmtId="0" fontId="2" fillId="2" borderId="44" xfId="0" applyFont="1" applyFill="1" applyBorder="1" applyAlignment="1" applyProtection="1">
      <protection locked="0"/>
    </xf>
    <xf numFmtId="0" fontId="2" fillId="2" borderId="78" xfId="0" applyFont="1" applyFill="1" applyBorder="1" applyProtection="1">
      <protection locked="0"/>
    </xf>
    <xf numFmtId="0" fontId="2" fillId="2" borderId="79" xfId="0" applyFont="1" applyFill="1" applyBorder="1" applyProtection="1">
      <protection locked="0"/>
    </xf>
    <xf numFmtId="0" fontId="2" fillId="2" borderId="79" xfId="0" applyFont="1" applyFill="1" applyBorder="1" applyAlignment="1" applyProtection="1">
      <protection locked="0"/>
    </xf>
    <xf numFmtId="0" fontId="2" fillId="2" borderId="8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1" xfId="0" applyFont="1" applyFill="1" applyBorder="1" applyAlignment="1" applyProtection="1">
      <alignment vertical="center" wrapText="1"/>
      <protection locked="0"/>
    </xf>
    <xf numFmtId="0" fontId="2" fillId="2" borderId="84" xfId="0" applyFont="1" applyFill="1" applyBorder="1" applyAlignment="1" applyProtection="1">
      <alignment vertical="center" wrapText="1"/>
      <protection locked="0"/>
    </xf>
    <xf numFmtId="0" fontId="2" fillId="2" borderId="44" xfId="0" applyFont="1" applyFill="1" applyBorder="1" applyAlignment="1" applyProtection="1">
      <alignment vertical="center" wrapText="1"/>
      <protection locked="0"/>
    </xf>
    <xf numFmtId="9" fontId="7" fillId="0" borderId="1" xfId="2" applyFont="1" applyBorder="1" applyAlignment="1"/>
    <xf numFmtId="9" fontId="2" fillId="0" borderId="14" xfId="0" applyNumberFormat="1" applyFont="1" applyBorder="1" applyAlignment="1">
      <alignment wrapText="1"/>
    </xf>
    <xf numFmtId="0" fontId="2" fillId="0" borderId="0" xfId="0" applyFont="1" applyAlignment="1">
      <alignment vertical="center"/>
    </xf>
    <xf numFmtId="2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0" fillId="0" borderId="0" xfId="0" applyFont="1"/>
    <xf numFmtId="0" fontId="2" fillId="0" borderId="13" xfId="0" applyFont="1" applyBorder="1"/>
    <xf numFmtId="0" fontId="2" fillId="0" borderId="9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29" xfId="0" applyBorder="1"/>
    <xf numFmtId="0" fontId="2" fillId="0" borderId="58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0" fillId="0" borderId="0" xfId="0" applyFont="1" applyBorder="1" applyAlignment="1"/>
    <xf numFmtId="9" fontId="13" fillId="0" borderId="0" xfId="2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2" fillId="0" borderId="92" xfId="0" applyFont="1" applyFill="1" applyBorder="1" applyAlignment="1" applyProtection="1">
      <alignment horizontal="center"/>
      <protection locked="0"/>
    </xf>
    <xf numFmtId="0" fontId="2" fillId="0" borderId="90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justify" vertical="center"/>
    </xf>
    <xf numFmtId="0" fontId="18" fillId="0" borderId="0" xfId="0" applyFont="1"/>
    <xf numFmtId="0" fontId="10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95" xfId="0" applyFont="1" applyBorder="1" applyAlignment="1">
      <alignment horizontal="left" vertical="center" wrapText="1"/>
    </xf>
    <xf numFmtId="0" fontId="2" fillId="0" borderId="13" xfId="0" applyFont="1" applyBorder="1"/>
    <xf numFmtId="0" fontId="2" fillId="0" borderId="14" xfId="0" applyFont="1" applyBorder="1"/>
    <xf numFmtId="0" fontId="0" fillId="0" borderId="13" xfId="0" applyBorder="1"/>
    <xf numFmtId="0" fontId="0" fillId="0" borderId="19" xfId="0" applyBorder="1"/>
    <xf numFmtId="0" fontId="0" fillId="0" borderId="7" xfId="0" applyBorder="1"/>
    <xf numFmtId="0" fontId="0" fillId="0" borderId="91" xfId="0" applyBorder="1"/>
    <xf numFmtId="1" fontId="7" fillId="0" borderId="1" xfId="2" applyNumberFormat="1" applyFont="1" applyBorder="1"/>
    <xf numFmtId="1" fontId="7" fillId="0" borderId="17" xfId="2" applyNumberFormat="1" applyFont="1" applyBorder="1"/>
    <xf numFmtId="1" fontId="7" fillId="0" borderId="19" xfId="2" applyNumberFormat="1" applyFont="1" applyBorder="1"/>
    <xf numFmtId="1" fontId="7" fillId="0" borderId="20" xfId="2" applyNumberFormat="1" applyFont="1" applyBorder="1"/>
    <xf numFmtId="1" fontId="0" fillId="0" borderId="1" xfId="0" applyNumberFormat="1" applyFont="1" applyBorder="1" applyAlignment="1"/>
    <xf numFmtId="1" fontId="0" fillId="0" borderId="7" xfId="0" applyNumberFormat="1" applyBorder="1"/>
    <xf numFmtId="9" fontId="0" fillId="0" borderId="16" xfId="2" applyFont="1" applyBorder="1"/>
    <xf numFmtId="9" fontId="0" fillId="0" borderId="16" xfId="2" applyFont="1" applyFill="1" applyBorder="1"/>
    <xf numFmtId="0" fontId="0" fillId="0" borderId="32" xfId="0" applyBorder="1" applyAlignment="1">
      <alignment wrapText="1"/>
    </xf>
    <xf numFmtId="0" fontId="0" fillId="0" borderId="50" xfId="0" applyBorder="1" applyAlignment="1">
      <alignment wrapText="1"/>
    </xf>
    <xf numFmtId="0" fontId="2" fillId="0" borderId="27" xfId="0" applyFont="1" applyBorder="1" applyAlignment="1">
      <alignment wrapText="1"/>
    </xf>
    <xf numFmtId="0" fontId="0" fillId="0" borderId="9" xfId="0" applyFont="1" applyBorder="1"/>
    <xf numFmtId="0" fontId="0" fillId="0" borderId="48" xfId="0" applyBorder="1"/>
    <xf numFmtId="0" fontId="0" fillId="0" borderId="92" xfId="0" applyFont="1" applyBorder="1"/>
    <xf numFmtId="0" fontId="0" fillId="0" borderId="10" xfId="0" applyFont="1" applyFill="1" applyBorder="1"/>
    <xf numFmtId="0" fontId="0" fillId="0" borderId="40" xfId="0" applyFont="1" applyFill="1" applyBorder="1"/>
    <xf numFmtId="0" fontId="4" fillId="0" borderId="58" xfId="0" applyFont="1" applyBorder="1" applyAlignment="1">
      <alignment vertical="center"/>
    </xf>
    <xf numFmtId="0" fontId="0" fillId="0" borderId="95" xfId="0" applyBorder="1"/>
    <xf numFmtId="0" fontId="0" fillId="0" borderId="96" xfId="0" applyBorder="1"/>
    <xf numFmtId="0" fontId="0" fillId="0" borderId="60" xfId="0" applyBorder="1"/>
    <xf numFmtId="0" fontId="2" fillId="0" borderId="14" xfId="0" applyFont="1" applyBorder="1" applyAlignment="1"/>
    <xf numFmtId="9" fontId="2" fillId="0" borderId="0" xfId="2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14" xfId="0" applyFont="1" applyBorder="1"/>
    <xf numFmtId="0" fontId="2" fillId="0" borderId="16" xfId="0" applyFont="1" applyBorder="1"/>
    <xf numFmtId="0" fontId="2" fillId="0" borderId="1" xfId="0" applyFont="1" applyBorder="1"/>
    <xf numFmtId="0" fontId="2" fillId="0" borderId="14" xfId="0" applyFont="1" applyBorder="1" applyAlignment="1">
      <alignment horizontal="center" vertical="top" wrapText="1"/>
    </xf>
    <xf numFmtId="0" fontId="3" fillId="0" borderId="0" xfId="0" applyFont="1"/>
    <xf numFmtId="0" fontId="2" fillId="0" borderId="25" xfId="0" applyFont="1" applyBorder="1" applyAlignment="1">
      <alignment vertical="center"/>
    </xf>
    <xf numFmtId="0" fontId="2" fillId="0" borderId="42" xfId="0" applyFont="1" applyBorder="1" applyAlignment="1">
      <alignment vertical="center" wrapText="1"/>
    </xf>
    <xf numFmtId="164" fontId="0" fillId="0" borderId="0" xfId="0" applyNumberFormat="1"/>
    <xf numFmtId="0" fontId="2" fillId="0" borderId="9" xfId="0" applyFont="1" applyBorder="1" applyAlignment="1">
      <alignment wrapText="1"/>
    </xf>
    <xf numFmtId="0" fontId="2" fillId="0" borderId="9" xfId="0" applyFont="1" applyBorder="1"/>
    <xf numFmtId="0" fontId="2" fillId="0" borderId="85" xfId="0" applyFont="1" applyBorder="1"/>
    <xf numFmtId="0" fontId="18" fillId="2" borderId="0" xfId="0" applyFont="1" applyFill="1" applyAlignment="1" applyProtection="1">
      <protection locked="0"/>
    </xf>
    <xf numFmtId="0" fontId="2" fillId="0" borderId="13" xfId="0" applyFont="1" applyBorder="1"/>
    <xf numFmtId="0" fontId="2" fillId="0" borderId="25" xfId="0" applyFont="1" applyBorder="1" applyAlignment="1">
      <alignment vertical="center"/>
    </xf>
    <xf numFmtId="0" fontId="0" fillId="0" borderId="12" xfId="0" applyBorder="1"/>
    <xf numFmtId="0" fontId="2" fillId="0" borderId="10" xfId="0" applyFont="1" applyBorder="1" applyAlignment="1">
      <alignment vertical="center"/>
    </xf>
    <xf numFmtId="0" fontId="0" fillId="0" borderId="11" xfId="0" applyFont="1" applyBorder="1" applyAlignment="1">
      <alignment wrapText="1"/>
    </xf>
    <xf numFmtId="9" fontId="2" fillId="0" borderId="1" xfId="2" applyFont="1" applyBorder="1"/>
    <xf numFmtId="9" fontId="2" fillId="0" borderId="17" xfId="2" applyFont="1" applyBorder="1"/>
    <xf numFmtId="9" fontId="2" fillId="0" borderId="0" xfId="2" applyFont="1" applyFill="1" applyBorder="1" applyAlignment="1">
      <alignment vertical="center" wrapText="1"/>
    </xf>
    <xf numFmtId="9" fontId="2" fillId="0" borderId="50" xfId="2" applyFont="1" applyFill="1" applyBorder="1" applyAlignment="1">
      <alignment vertical="center" wrapText="1"/>
    </xf>
    <xf numFmtId="9" fontId="2" fillId="0" borderId="0" xfId="2" applyFont="1" applyFill="1" applyBorder="1"/>
    <xf numFmtId="9" fontId="2" fillId="0" borderId="50" xfId="2" applyFont="1" applyBorder="1"/>
    <xf numFmtId="9" fontId="2" fillId="0" borderId="12" xfId="2" applyFont="1" applyBorder="1" applyAlignment="1">
      <alignment horizontal="right" vertical="center" wrapText="1"/>
    </xf>
    <xf numFmtId="9" fontId="2" fillId="0" borderId="56" xfId="2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/>
    </xf>
    <xf numFmtId="9" fontId="2" fillId="0" borderId="12" xfId="2" applyFont="1" applyBorder="1" applyAlignment="1">
      <alignment vertical="center"/>
    </xf>
    <xf numFmtId="9" fontId="2" fillId="0" borderId="56" xfId="2" applyFont="1" applyBorder="1" applyAlignment="1">
      <alignment vertical="center"/>
    </xf>
    <xf numFmtId="0" fontId="5" fillId="0" borderId="9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2" borderId="7" xfId="0" applyNumberFormat="1" applyFill="1" applyBorder="1" applyProtection="1">
      <protection locked="0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101" xfId="0" applyFont="1" applyBorder="1" applyAlignment="1">
      <alignment vertical="center" wrapText="1"/>
    </xf>
    <xf numFmtId="0" fontId="2" fillId="0" borderId="45" xfId="0" applyNumberFormat="1" applyFont="1" applyFill="1" applyBorder="1" applyProtection="1">
      <protection locked="0"/>
    </xf>
    <xf numFmtId="0" fontId="2" fillId="0" borderId="39" xfId="0" applyNumberFormat="1" applyFont="1" applyFill="1" applyBorder="1" applyProtection="1">
      <protection locked="0"/>
    </xf>
    <xf numFmtId="0" fontId="2" fillId="0" borderId="61" xfId="0" applyNumberFormat="1" applyFont="1" applyFill="1" applyBorder="1" applyProtection="1">
      <protection locked="0"/>
    </xf>
    <xf numFmtId="0" fontId="2" fillId="0" borderId="5" xfId="0" applyNumberFormat="1" applyFont="1" applyFill="1" applyBorder="1" applyProtection="1">
      <protection locked="0"/>
    </xf>
    <xf numFmtId="0" fontId="2" fillId="0" borderId="45" xfId="0" applyFont="1" applyBorder="1"/>
    <xf numFmtId="0" fontId="2" fillId="0" borderId="39" xfId="0" applyFont="1" applyBorder="1"/>
    <xf numFmtId="0" fontId="5" fillId="0" borderId="31" xfId="0" applyFont="1" applyBorder="1" applyAlignment="1">
      <alignment vertical="center" wrapText="1"/>
    </xf>
    <xf numFmtId="0" fontId="5" fillId="0" borderId="8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0" fillId="2" borderId="20" xfId="0" applyNumberFormat="1" applyFill="1" applyBorder="1" applyProtection="1">
      <protection locked="0"/>
    </xf>
    <xf numFmtId="0" fontId="0" fillId="2" borderId="62" xfId="0" applyNumberFormat="1" applyFill="1" applyBorder="1" applyProtection="1">
      <protection locked="0"/>
    </xf>
    <xf numFmtId="0" fontId="0" fillId="2" borderId="91" xfId="0" applyNumberFormat="1" applyFill="1" applyBorder="1" applyProtection="1">
      <protection locked="0"/>
    </xf>
    <xf numFmtId="0" fontId="0" fillId="2" borderId="34" xfId="0" applyNumberFormat="1" applyFill="1" applyBorder="1" applyProtection="1">
      <protection locked="0"/>
    </xf>
    <xf numFmtId="0" fontId="0" fillId="2" borderId="40" xfId="0" applyNumberFormat="1" applyFill="1" applyBorder="1" applyProtection="1">
      <protection locked="0"/>
    </xf>
    <xf numFmtId="0" fontId="0" fillId="2" borderId="98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2" fillId="0" borderId="90" xfId="0" applyFont="1" applyBorder="1"/>
    <xf numFmtId="0" fontId="2" fillId="0" borderId="44" xfId="0" applyFont="1" applyBorder="1"/>
    <xf numFmtId="0" fontId="2" fillId="0" borderId="56" xfId="0" applyFont="1" applyBorder="1"/>
    <xf numFmtId="0" fontId="2" fillId="0" borderId="43" xfId="0" applyFont="1" applyBorder="1"/>
    <xf numFmtId="0" fontId="2" fillId="0" borderId="53" xfId="0" applyFont="1" applyBorder="1"/>
    <xf numFmtId="0" fontId="2" fillId="0" borderId="13" xfId="0" applyNumberFormat="1" applyFont="1" applyFill="1" applyBorder="1" applyProtection="1">
      <protection locked="0"/>
    </xf>
    <xf numFmtId="0" fontId="2" fillId="0" borderId="24" xfId="0" applyNumberFormat="1" applyFont="1" applyFill="1" applyBorder="1" applyProtection="1">
      <protection locked="0"/>
    </xf>
    <xf numFmtId="0" fontId="2" fillId="0" borderId="27" xfId="0" applyFont="1" applyBorder="1"/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50" xfId="0" applyFont="1" applyFill="1" applyBorder="1" applyAlignment="1" applyProtection="1">
      <alignment vertical="center" wrapText="1"/>
      <protection locked="0"/>
    </xf>
    <xf numFmtId="14" fontId="18" fillId="2" borderId="0" xfId="0" applyNumberFormat="1" applyFont="1" applyFill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40" xfId="0" applyFill="1" applyBorder="1" applyProtection="1">
      <protection locked="0"/>
    </xf>
    <xf numFmtId="0" fontId="0" fillId="2" borderId="92" xfId="0" applyFill="1" applyBorder="1" applyProtection="1">
      <protection locked="0"/>
    </xf>
    <xf numFmtId="0" fontId="2" fillId="2" borderId="89" xfId="0" applyFont="1" applyFill="1" applyBorder="1" applyAlignment="1" applyProtection="1">
      <alignment horizontal="center"/>
      <protection locked="0"/>
    </xf>
    <xf numFmtId="0" fontId="2" fillId="2" borderId="88" xfId="0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0" fontId="2" fillId="2" borderId="52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33" xfId="0" applyBorder="1"/>
    <xf numFmtId="0" fontId="0" fillId="2" borderId="1" xfId="0" applyFill="1" applyBorder="1"/>
    <xf numFmtId="16" fontId="0" fillId="0" borderId="0" xfId="0" applyNumberFormat="1" applyFont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164" fontId="2" fillId="0" borderId="30" xfId="0" applyNumberFormat="1" applyFont="1" applyBorder="1"/>
    <xf numFmtId="164" fontId="0" fillId="0" borderId="30" xfId="0" applyNumberFormat="1" applyFont="1" applyBorder="1"/>
    <xf numFmtId="9" fontId="7" fillId="0" borderId="31" xfId="2" applyFont="1" applyFill="1" applyBorder="1" applyAlignment="1">
      <alignment vertical="center" wrapText="1"/>
    </xf>
    <xf numFmtId="0" fontId="18" fillId="2" borderId="0" xfId="0" applyFont="1" applyFill="1" applyAlignment="1" applyProtection="1">
      <alignment horizontal="left"/>
      <protection locked="0"/>
    </xf>
    <xf numFmtId="0" fontId="18" fillId="0" borderId="0" xfId="0" applyFont="1" applyFill="1" applyAlignment="1"/>
    <xf numFmtId="0" fontId="18" fillId="0" borderId="0" xfId="0" applyFont="1" applyFill="1"/>
    <xf numFmtId="0" fontId="18" fillId="0" borderId="0" xfId="0" applyFont="1" applyFill="1" applyAlignment="1" applyProtection="1">
      <protection locked="0"/>
    </xf>
    <xf numFmtId="14" fontId="18" fillId="0" borderId="0" xfId="0" applyNumberFormat="1" applyFont="1" applyFill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1" fontId="0" fillId="0" borderId="30" xfId="0" applyNumberFormat="1" applyFont="1" applyFill="1" applyBorder="1"/>
    <xf numFmtId="1" fontId="7" fillId="0" borderId="30" xfId="2" applyNumberFormat="1" applyFont="1" applyBorder="1"/>
    <xf numFmtId="1" fontId="0" fillId="0" borderId="0" xfId="0" applyNumberFormat="1" applyFont="1" applyBorder="1"/>
    <xf numFmtId="1" fontId="0" fillId="0" borderId="0" xfId="2" applyNumberFormat="1" applyFont="1" applyBorder="1"/>
    <xf numFmtId="0" fontId="3" fillId="0" borderId="0" xfId="0" applyFont="1"/>
    <xf numFmtId="0" fontId="2" fillId="0" borderId="16" xfId="0" applyFont="1" applyBorder="1"/>
    <xf numFmtId="0" fontId="2" fillId="0" borderId="18" xfId="0" applyFont="1" applyBorder="1"/>
    <xf numFmtId="0" fontId="20" fillId="0" borderId="0" xfId="0" applyFont="1"/>
    <xf numFmtId="0" fontId="21" fillId="0" borderId="0" xfId="1" applyFont="1" applyFill="1"/>
    <xf numFmtId="0" fontId="20" fillId="0" borderId="0" xfId="0" applyFont="1" applyFill="1"/>
    <xf numFmtId="0" fontId="22" fillId="0" borderId="0" xfId="0" applyFont="1"/>
    <xf numFmtId="164" fontId="2" fillId="0" borderId="0" xfId="0" applyNumberFormat="1" applyFont="1" applyBorder="1"/>
    <xf numFmtId="164" fontId="0" fillId="0" borderId="0" xfId="0" applyNumberFormat="1" applyFont="1" applyBorder="1"/>
    <xf numFmtId="0" fontId="2" fillId="0" borderId="13" xfId="0" applyFont="1" applyBorder="1"/>
    <xf numFmtId="0" fontId="2" fillId="0" borderId="16" xfId="0" applyFont="1" applyBorder="1"/>
    <xf numFmtId="0" fontId="2" fillId="0" borderId="14" xfId="0" applyFont="1" applyBorder="1"/>
    <xf numFmtId="0" fontId="0" fillId="0" borderId="0" xfId="0" applyNumberFormat="1" applyFill="1"/>
    <xf numFmtId="0" fontId="2" fillId="2" borderId="16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alignment vertical="center"/>
      <protection locked="0"/>
    </xf>
    <xf numFmtId="0" fontId="21" fillId="0" borderId="0" xfId="1" applyFont="1" applyFill="1"/>
    <xf numFmtId="0" fontId="6" fillId="0" borderId="0" xfId="0" applyFont="1"/>
    <xf numFmtId="0" fontId="18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10" fillId="0" borderId="3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 applyProtection="1">
      <alignment horizontal="left" vertical="center"/>
      <protection locked="0"/>
    </xf>
    <xf numFmtId="0" fontId="23" fillId="0" borderId="0" xfId="1" applyFont="1" applyAlignment="1">
      <alignment horizontal="left"/>
    </xf>
    <xf numFmtId="0" fontId="10" fillId="0" borderId="2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2" fillId="2" borderId="3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50" xfId="0" applyFont="1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50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56" xfId="0" applyFill="1" applyBorder="1" applyAlignment="1" applyProtection="1">
      <alignment horizontal="left"/>
      <protection locked="0"/>
    </xf>
    <xf numFmtId="0" fontId="2" fillId="0" borderId="65" xfId="0" applyFont="1" applyFill="1" applyBorder="1" applyAlignment="1">
      <alignment horizontal="center" vertical="top"/>
    </xf>
    <xf numFmtId="0" fontId="2" fillId="0" borderId="64" xfId="0" applyFont="1" applyFill="1" applyBorder="1" applyAlignment="1">
      <alignment horizontal="center" vertical="top"/>
    </xf>
    <xf numFmtId="0" fontId="2" fillId="0" borderId="73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8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0" xfId="0" applyFont="1" applyBorder="1" applyAlignment="1">
      <alignment horizontal="center" vertical="top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" fillId="0" borderId="24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87" xfId="0" applyFont="1" applyFill="1" applyBorder="1" applyAlignment="1">
      <alignment horizontal="center"/>
    </xf>
    <xf numFmtId="0" fontId="2" fillId="0" borderId="99" xfId="0" applyFont="1" applyFill="1" applyBorder="1" applyAlignment="1">
      <alignment horizontal="center"/>
    </xf>
    <xf numFmtId="0" fontId="2" fillId="0" borderId="98" xfId="0" applyFont="1" applyFill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62" xfId="0" applyFont="1" applyBorder="1" applyAlignment="1">
      <alignment horizontal="left"/>
    </xf>
    <xf numFmtId="0" fontId="2" fillId="0" borderId="58" xfId="0" applyFont="1" applyBorder="1" applyAlignment="1">
      <alignment horizontal="center" vertical="top" wrapText="1"/>
    </xf>
    <xf numFmtId="0" fontId="2" fillId="0" borderId="59" xfId="0" applyFont="1" applyBorder="1" applyAlignment="1">
      <alignment horizontal="center" vertical="top" wrapText="1"/>
    </xf>
    <xf numFmtId="0" fontId="2" fillId="0" borderId="5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4" xfId="0" applyFont="1" applyBorder="1" applyAlignment="1">
      <alignment horizontal="center" vertical="top"/>
    </xf>
    <xf numFmtId="0" fontId="2" fillId="0" borderId="75" xfId="0" applyFont="1" applyBorder="1" applyAlignment="1">
      <alignment horizontal="center" vertical="top"/>
    </xf>
    <xf numFmtId="0" fontId="2" fillId="0" borderId="80" xfId="0" applyFont="1" applyBorder="1" applyAlignment="1">
      <alignment horizontal="center" vertical="top"/>
    </xf>
    <xf numFmtId="0" fontId="2" fillId="0" borderId="58" xfId="0" applyFont="1" applyBorder="1" applyAlignment="1">
      <alignment horizontal="center" vertical="top"/>
    </xf>
    <xf numFmtId="0" fontId="2" fillId="0" borderId="59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2" fillId="0" borderId="76" xfId="0" applyFont="1" applyBorder="1" applyAlignment="1">
      <alignment horizontal="center" vertical="top"/>
    </xf>
    <xf numFmtId="0" fontId="2" fillId="0" borderId="63" xfId="0" applyFont="1" applyFill="1" applyBorder="1" applyAlignment="1">
      <alignment horizontal="center" vertical="top"/>
    </xf>
    <xf numFmtId="0" fontId="3" fillId="0" borderId="0" xfId="0" applyFont="1"/>
    <xf numFmtId="0" fontId="14" fillId="0" borderId="2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2" fillId="0" borderId="29" xfId="0" applyFont="1" applyBorder="1" applyAlignment="1">
      <alignment horizontal="center" vertical="top"/>
    </xf>
    <xf numFmtId="0" fontId="2" fillId="0" borderId="5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48" xfId="0" applyFont="1" applyBorder="1" applyAlignment="1">
      <alignment horizontal="center"/>
    </xf>
    <xf numFmtId="0" fontId="2" fillId="0" borderId="94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6" xfId="0" applyFont="1" applyBorder="1"/>
    <xf numFmtId="0" fontId="2" fillId="0" borderId="1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7" xfId="0" applyFont="1" applyBorder="1" applyAlignment="1">
      <alignment horizontal="center" vertical="top" wrapText="1"/>
    </xf>
    <xf numFmtId="0" fontId="23" fillId="0" borderId="0" xfId="1" applyFont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2" fillId="0" borderId="58" xfId="0" applyFont="1" applyBorder="1" applyAlignment="1">
      <alignment wrapText="1"/>
    </xf>
    <xf numFmtId="0" fontId="2" fillId="0" borderId="100" xfId="0" applyFont="1" applyBorder="1" applyAlignment="1">
      <alignment wrapText="1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2" fillId="0" borderId="42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ont="1" applyFill="1" applyAlignment="1" applyProtection="1">
      <alignment horizontal="center" vertical="top" wrapText="1"/>
      <protection locked="0"/>
    </xf>
    <xf numFmtId="0" fontId="0" fillId="2" borderId="0" xfId="0" applyFont="1" applyFill="1" applyAlignment="1" applyProtection="1">
      <alignment horizontal="center" vertical="top"/>
      <protection locked="0"/>
    </xf>
    <xf numFmtId="0" fontId="2" fillId="0" borderId="31" xfId="0" applyFont="1" applyBorder="1" applyAlignment="1">
      <alignment horizontal="center" vertical="top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0" borderId="26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" fillId="0" borderId="35" xfId="0" applyFont="1" applyBorder="1" applyAlignment="1" applyProtection="1">
      <alignment horizontal="center" vertical="top" wrapText="1"/>
      <protection locked="0"/>
    </xf>
    <xf numFmtId="0" fontId="2" fillId="0" borderId="36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4" xfId="0" applyFont="1" applyBorder="1" applyAlignment="1">
      <alignment horizontal="center" vertical="top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2" fillId="0" borderId="15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7" xfId="0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16" fillId="2" borderId="0" xfId="0" applyFont="1" applyFill="1" applyAlignment="1" applyProtection="1">
      <alignment horizontal="left" vertical="center" readingOrder="1"/>
      <protection locked="0"/>
    </xf>
    <xf numFmtId="0" fontId="2" fillId="0" borderId="2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2" borderId="0" xfId="0" applyFill="1" applyAlignment="1" applyProtection="1">
      <alignment horizontal="left" wrapText="1"/>
      <protection locked="0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Alignment="1" applyProtection="1">
      <alignment horizontal="left"/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9" fillId="2" borderId="0" xfId="0" applyFont="1" applyFill="1" applyAlignment="1" applyProtection="1">
      <alignment horizontal="left"/>
      <protection locked="0"/>
    </xf>
    <xf numFmtId="0" fontId="2" fillId="0" borderId="8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6">
    <cellStyle name="Link" xfId="1" builtinId="8"/>
    <cellStyle name="Prozent" xfId="2" builtinId="5"/>
    <cellStyle name="Standard" xfId="0" builtinId="0"/>
    <cellStyle name="Standard 2" xfId="3" xr:uid="{00000000-0005-0000-0000-000003000000}"/>
    <cellStyle name="Standard 3" xfId="5" xr:uid="{00000000-0005-0000-0000-000004000000}"/>
    <cellStyle name="Währung 2" xfId="4" xr:uid="{00000000-0005-0000-0000-000005000000}"/>
  </cellStyles>
  <dxfs count="0"/>
  <tableStyles count="0" defaultTableStyle="TableStyleMedium2" defaultPivotStyle="PivotStyleLight16"/>
  <colors>
    <mruColors>
      <color rgb="FFFF7D37"/>
      <color rgb="FF208BEC"/>
      <color rgb="FFD61C51"/>
      <color rgb="FF3CD0E4"/>
      <color rgb="FF2FF742"/>
      <color rgb="FF10BC4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B_3_1_1!$F$5</c:f>
          <c:strCache>
            <c:ptCount val="1"/>
            <c:pt idx="0">
              <c:v>Stammpersonal Musterstadt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B_3_1_1!$C$20:$D$20</c:f>
              <c:strCache>
                <c:ptCount val="2"/>
                <c:pt idx="0">
                  <c:v>55%</c:v>
                </c:pt>
                <c:pt idx="1">
                  <c:v>45%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93D9-4F27-93F4-D02DB15A8BB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93D9-4F27-93F4-D02DB15A8B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aseline="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B_3_1_1!$C$14:$D$14</c:f>
              <c:strCache>
                <c:ptCount val="2"/>
                <c:pt idx="0">
                  <c:v>Frauenanteil</c:v>
                </c:pt>
                <c:pt idx="1">
                  <c:v>Männeranteil</c:v>
                </c:pt>
              </c:strCache>
            </c:strRef>
          </c:cat>
          <c:val>
            <c:numRef>
              <c:f>B_3_1_1!$C$18:$D$18</c:f>
              <c:numCache>
                <c:formatCode>0%</c:formatCode>
                <c:ptCount val="2"/>
                <c:pt idx="0">
                  <c:v>0.54593175853018372</c:v>
                </c:pt>
                <c:pt idx="1">
                  <c:v>0.45406824146981628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7-4153-BE70-7968B5F163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B_3_1_3!$P$24</c:f>
          <c:strCache>
            <c:ptCount val="1"/>
            <c:pt idx="0">
              <c:v>Beschäftigte mit E-Eingruppierung nach Bereichen vergleichbar Laufbahngruppen und Frauen-/Männer- anteil in Prozent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B_3_1_3!$C$25</c:f>
              <c:strCache>
                <c:ptCount val="1"/>
                <c:pt idx="0">
                  <c:v>Frauen-
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B_3_1_3!$A$26:$A$31</c:f>
              <c:strCache>
                <c:ptCount val="6"/>
                <c:pt idx="0">
                  <c:v>in Ausbildung</c:v>
                </c:pt>
                <c:pt idx="1">
                  <c:v>Vgl. LG 1.1</c:v>
                </c:pt>
                <c:pt idx="2">
                  <c:v>Vgl. LG 1.2</c:v>
                </c:pt>
                <c:pt idx="3">
                  <c:v>Vgl. LG 2.1</c:v>
                </c:pt>
                <c:pt idx="4">
                  <c:v>Vgl. LG 2.2</c:v>
                </c:pt>
                <c:pt idx="5">
                  <c:v>gesamt</c:v>
                </c:pt>
              </c:strCache>
            </c:strRef>
          </c:cat>
          <c:val>
            <c:numRef>
              <c:f>B_3_1_3!$C$26:$C$31</c:f>
              <c:numCache>
                <c:formatCode>0%</c:formatCode>
                <c:ptCount val="6"/>
                <c:pt idx="0">
                  <c:v>0.45454545454545453</c:v>
                </c:pt>
                <c:pt idx="1">
                  <c:v>0.5</c:v>
                </c:pt>
                <c:pt idx="2">
                  <c:v>0.46666666666666667</c:v>
                </c:pt>
                <c:pt idx="3">
                  <c:v>0.14285714285714285</c:v>
                </c:pt>
                <c:pt idx="4">
                  <c:v>0.13043478260869565</c:v>
                </c:pt>
                <c:pt idx="5">
                  <c:v>0.27215189873417722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0-4EAD-BC24-BC26FF96DB8F}"/>
            </c:ext>
          </c:extLst>
        </c:ser>
        <c:ser>
          <c:idx val="2"/>
          <c:order val="1"/>
          <c:tx>
            <c:strRef>
              <c:f>B_3_1_3!$D$25</c:f>
              <c:strCache>
                <c:ptCount val="1"/>
                <c:pt idx="0">
                  <c:v>Männer-
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B_3_1_3!$A$26:$A$31</c:f>
              <c:strCache>
                <c:ptCount val="6"/>
                <c:pt idx="0">
                  <c:v>in Ausbildung</c:v>
                </c:pt>
                <c:pt idx="1">
                  <c:v>Vgl. LG 1.1</c:v>
                </c:pt>
                <c:pt idx="2">
                  <c:v>Vgl. LG 1.2</c:v>
                </c:pt>
                <c:pt idx="3">
                  <c:v>Vgl. LG 2.1</c:v>
                </c:pt>
                <c:pt idx="4">
                  <c:v>Vgl. LG 2.2</c:v>
                </c:pt>
                <c:pt idx="5">
                  <c:v>gesamt</c:v>
                </c:pt>
              </c:strCache>
            </c:strRef>
          </c:cat>
          <c:val>
            <c:numRef>
              <c:f>B_3_1_3!$D$26:$D$31</c:f>
              <c:numCache>
                <c:formatCode>0%</c:formatCode>
                <c:ptCount val="6"/>
                <c:pt idx="0">
                  <c:v>0.54545454545454541</c:v>
                </c:pt>
                <c:pt idx="1">
                  <c:v>0.5</c:v>
                </c:pt>
                <c:pt idx="2">
                  <c:v>0.53333333333333333</c:v>
                </c:pt>
                <c:pt idx="3">
                  <c:v>0.8571428571428571</c:v>
                </c:pt>
                <c:pt idx="4">
                  <c:v>0.86956521739130432</c:v>
                </c:pt>
                <c:pt idx="5">
                  <c:v>0.72784810126582278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0-4EAD-BC24-BC26FF96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795072"/>
        <c:axId val="137796608"/>
      </c:barChart>
      <c:catAx>
        <c:axId val="13779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796608"/>
        <c:crosses val="autoZero"/>
        <c:auto val="1"/>
        <c:lblAlgn val="ctr"/>
        <c:lblOffset val="100"/>
        <c:noMultiLvlLbl val="0"/>
      </c:catAx>
      <c:valAx>
        <c:axId val="1377966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779507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B_3_1_3!$X$24</c:f>
          <c:strCache>
            <c:ptCount val="1"/>
            <c:pt idx="0">
              <c:v>Beschäftigte E-Eingruppierung nach Frauen-/ 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C564-400B-B450-7CFC5C4C0EA8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C564-400B-B450-7CFC5C4C0EA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B_3_1_3!$C$25:$D$25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B_3_1_3!$C$31:$D$31</c:f>
              <c:numCache>
                <c:formatCode>0%</c:formatCode>
                <c:ptCount val="2"/>
                <c:pt idx="0">
                  <c:v>0.27215189873417722</c:v>
                </c:pt>
                <c:pt idx="1">
                  <c:v>0.72784810126582278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9-4FC0-B6C3-5542E3D27F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B_3_1_4!$A$7</c:f>
          <c:strCache>
            <c:ptCount val="1"/>
            <c:pt idx="0">
              <c:v>Allgemeine Verwaltung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B_3_1_4!$A$14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BC1C-47D7-B0DD-E9B2454073E0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BC1C-47D7-B0DD-E9B2454073E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B_3_1_4!$B$8:$C$8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B_3_1_4!$B$14:$C$14</c:f>
              <c:numCache>
                <c:formatCode>General</c:formatCode>
                <c:ptCount val="2"/>
                <c:pt idx="0">
                  <c:v>130</c:v>
                </c:pt>
                <c:pt idx="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A-4537-B090-402185F9E1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B_3_1_4!$E$7</c:f>
          <c:strCache>
            <c:ptCount val="1"/>
            <c:pt idx="0">
              <c:v>Gesundheit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B_3_1_4!$E$14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FC15-43FB-BAD2-B18EC14CB2B9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FC15-43FB-BAD2-B18EC14CB2B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B_3_1_4!$F$8:$G$8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B_3_1_4!$F$14:$G$14</c:f>
              <c:numCache>
                <c:formatCode>General</c:formatCode>
                <c:ptCount val="2"/>
                <c:pt idx="0">
                  <c:v>273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A-405F-B80F-3B744DB351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B_3_1_4!$I$7</c:f>
          <c:strCache>
            <c:ptCount val="1"/>
            <c:pt idx="0">
              <c:v>Bautechnische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B_3_1_4!$I$14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E8D5-4266-A9AB-72240BA90E88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E8D5-4266-A9AB-72240BA90E8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B_3_1_4!$J$8:$K$8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B_3_1_4!$J$14:$K$14</c:f>
              <c:numCache>
                <c:formatCode>General</c:formatCode>
                <c:ptCount val="2"/>
                <c:pt idx="0">
                  <c:v>20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2-4740-9968-5EB46EA212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paperSize="9" orientation="landscape" horizontalDpi="90" verticalDpi="9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B_3_1_4!$M$7</c:f>
          <c:strCache>
            <c:ptCount val="1"/>
            <c:pt idx="0">
              <c:v>Technische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B_3_1_4!$M$14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02C8-465B-950A-98336E50339C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02C8-465B-950A-98336E50339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B_3_1_4!$N$8:$O$8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B_3_1_4!$N$14:$O$14</c:f>
              <c:numCache>
                <c:formatCode>General</c:formatCode>
                <c:ptCount val="2"/>
                <c:pt idx="0">
                  <c:v>6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C-42EA-9461-CCD97A5072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B_3_1_4!$Q$7</c:f>
          <c:strCache>
            <c:ptCount val="1"/>
            <c:pt idx="0">
              <c:v>Forsttechn.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B_3_1_4!$Q$14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8701-4872-AC74-27123E6D1BBA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8701-4872-AC74-27123E6D1BB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B_3_1_4!$R$8:$S$8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B_3_1_4!$R$14:$S$14</c:f>
              <c:numCache>
                <c:formatCode>General</c:formatCode>
                <c:ptCount val="2"/>
                <c:pt idx="0">
                  <c:v>43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6-4D3F-91E2-9B55B21F6A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B_3_1_4!$U$7</c:f>
          <c:strCache>
            <c:ptCount val="1"/>
            <c:pt idx="0">
              <c:v>Nichttechn.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B_3_1_4!$U$14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C094-4C97-A043-AE01A361D4BF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C094-4C97-A043-AE01A361D4B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B_3_1_4!$V$8:$W$8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B_3_1_4!$V$14:$W$14</c:f>
              <c:numCache>
                <c:formatCode>General</c:formatCode>
                <c:ptCount val="2"/>
                <c:pt idx="0">
                  <c:v>12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1-405C-80BE-10A9AAFE77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B_3_1_4!$Y$7</c:f>
          <c:strCache>
            <c:ptCount val="1"/>
            <c:pt idx="0">
              <c:v>Feuerwehr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B_3_1_4!$Y$14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C5E7-44F4-9D08-64BE06CCA5CB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C5E7-44F4-9D08-64BE06CCA5C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B_3_1_4!$Z$8:$AA$8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B_3_1_4!$Z$14:$AA$14</c:f>
              <c:numCache>
                <c:formatCode>General</c:formatCode>
                <c:ptCount val="2"/>
                <c:pt idx="0">
                  <c:v>22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5-4F4D-BDCB-EE2724969B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B_3_1_4!$A$29</c:f>
          <c:strCache>
            <c:ptCount val="1"/>
            <c:pt idx="0">
              <c:v>Allgemeine Verwaltung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B_3_1_4!$A$36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E14F-4EBA-A96F-C7F4EA60ADD5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E14F-4EBA-A96F-C7F4EA60ADD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B_3_1_4!$B$30:$C$30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B_3_1_4!$B$36:$C$36</c:f>
              <c:numCache>
                <c:formatCode>General</c:formatCode>
                <c:ptCount val="2"/>
                <c:pt idx="0">
                  <c:v>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5-4708-95CF-CF10278D26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B_3_1_2!$F$6</c:f>
          <c:strCache>
            <c:ptCount val="1"/>
            <c:pt idx="0">
              <c:v>Beamtinnen und Beamte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2FF742"/>
            </a:solidFill>
          </c:spPr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D015-4568-98B5-3C62F80B091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(B_3_1_2!$D$31,B_3_1_2!$E$31)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(B_3_1_2!$D$37,B_3_1_2!$E$37)</c:f>
              <c:numCache>
                <c:formatCode>0%</c:formatCode>
                <c:ptCount val="2"/>
                <c:pt idx="0">
                  <c:v>0.60166468489892988</c:v>
                </c:pt>
                <c:pt idx="1">
                  <c:v>0.39833531510107018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3-45C0-9497-1263B82BCE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B_3_1_4!$E$29</c:f>
          <c:strCache>
            <c:ptCount val="1"/>
            <c:pt idx="0">
              <c:v>Gesundheit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B_3_1_4!$E$36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CD36-4EC4-95E2-260461BF676A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CD36-4EC4-95E2-260461BF676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B_3_1_4!$F$30:$G$30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B_3_1_4!$F$36:$G$36</c:f>
              <c:numCache>
                <c:formatCode>General</c:formatCode>
                <c:ptCount val="2"/>
                <c:pt idx="0">
                  <c:v>6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2-4760-B780-D646FE5284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B_3_1_4!$I$29</c:f>
          <c:strCache>
            <c:ptCount val="1"/>
            <c:pt idx="0">
              <c:v>Bautechnische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B_3_1_4!$I$36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6B45-4DDD-AADC-03D56116DBC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6B45-4DDD-AADC-03D56116DBC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B_3_1_4!$J$30:$K$30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B_3_1_4!$J$36:$K$36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9-4463-A538-5D13FA9A90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B_3_1_4!$M$29</c:f>
          <c:strCache>
            <c:ptCount val="1"/>
            <c:pt idx="0">
              <c:v>Technische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B_3_1_4!$M$36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B6DF-4440-B551-B6777728CE5D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B6DF-4440-B551-B6777728CE5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B_3_1_4!$N$30:$O$30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B_3_1_4!$N$36:$O$36</c:f>
              <c:numCache>
                <c:formatCode>General</c:formatCode>
                <c:ptCount val="2"/>
                <c:pt idx="0">
                  <c:v>5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7-4E6C-BA56-45C5E60BAE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B_3_1_4!$Q$29</c:f>
          <c:strCache>
            <c:ptCount val="1"/>
            <c:pt idx="0">
              <c:v>Forsttechn.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B_3_1_4!$Q$36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2C87-4818-9A63-F8F8D4E31FF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2C87-4818-9A63-F8F8D4E31FF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B_3_1_4!$R$30:$S$30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B_3_1_4!$R$36:$S$36</c:f>
              <c:numCache>
                <c:formatCode>General</c:formatCode>
                <c:ptCount val="2"/>
                <c:pt idx="0">
                  <c:v>9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A-4A31-AD2B-C313E0567B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B_3_1_4!$U$29</c:f>
          <c:strCache>
            <c:ptCount val="1"/>
            <c:pt idx="0">
              <c:v>Nichttechn.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B_3_1_4!$U$36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191E-4114-A00F-0BFFD157859C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191E-4114-A00F-0BFFD157859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B_3_1_4!$V$30:$W$30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B_3_1_4!$V$36:$W$36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4-432C-9EA3-7E19D0B682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B_3_1_4!$Y$29</c:f>
          <c:strCache>
            <c:ptCount val="1"/>
            <c:pt idx="0">
              <c:v>Feuerwehr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B_3_1_4!$Y$36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7035-4520-96D0-79147BAE476A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7035-4520-96D0-79147BAE476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B_3_1_4!$Z$30:$AA$30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B_3_1_4!$Z$36:$AA$36</c:f>
              <c:numCache>
                <c:formatCode>General</c:formatCode>
                <c:ptCount val="2"/>
                <c:pt idx="0">
                  <c:v>5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B-482B-848C-F782413146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B_3_1_4!$AC$29</c:f>
          <c:strCache>
            <c:ptCount val="1"/>
            <c:pt idx="0">
              <c:v>Techniker-TV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B_3_1_4!$AC$36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1257-42C3-AF68-1495910D18A5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1257-42C3-AF68-1495910D18A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B_3_1_4!$AD$30:$AE$30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B_3_1_4!$AD$36:$AE$36</c:f>
              <c:numCache>
                <c:formatCode>General</c:formatCode>
                <c:ptCount val="2"/>
                <c:pt idx="0">
                  <c:v>6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6-4F2C-9FE7-C466C8E0FD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B_3_1_4!$A$53</c:f>
          <c:strCache>
            <c:ptCount val="1"/>
            <c:pt idx="0">
              <c:v>Kindertagespflege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B_3_1_4!$A$59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CA1F-4398-B5D2-1261D373FF80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CA1F-4398-B5D2-1261D373FF8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B_3_1_4!$B$54:$C$54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B_3_1_4!$B$59:$C$59</c:f>
              <c:numCache>
                <c:formatCode>General</c:formatCode>
                <c:ptCount val="2"/>
                <c:pt idx="0">
                  <c:v>40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1-4F4A-BDD2-3E89C3F8F2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90" verticalDpi="9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B_3_1_4!$E$53</c:f>
          <c:strCache>
            <c:ptCount val="1"/>
            <c:pt idx="0">
              <c:v>Sozialarbeit/-pädagogik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B_3_1_4!$E$59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142E-45E9-A876-45C3DFF1A74F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142E-45E9-A876-45C3DFF1A74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B_3_1_4!$F$54:$G$54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B_3_1_4!$F$59:$G$59</c:f>
              <c:numCache>
                <c:formatCode>General</c:formatCode>
                <c:ptCount val="2"/>
                <c:pt idx="0">
                  <c:v>32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F-4632-9274-52A3D4D41E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B_3_1_5!$J$6</c:f>
          <c:strCache>
            <c:ptCount val="1"/>
            <c:pt idx="0">
              <c:v>Unterrepräsentanz von Frauen nach Besoldungsgruppen</c:v>
            </c:pt>
          </c:strCache>
        </c:strRef>
      </c:tx>
      <c:layout>
        <c:manualLayout>
          <c:xMode val="edge"/>
          <c:yMode val="edge"/>
          <c:x val="0.16363911321079264"/>
          <c:y val="1.2448871000126286E-2"/>
        </c:manualLayout>
      </c:layout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B_3_1_5!$G$7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cat>
            <c:strRef>
              <c:f>B_3_1_5!$B$8:$B$36</c:f>
              <c:strCache>
                <c:ptCount val="29"/>
                <c:pt idx="0">
                  <c:v>LG 2.2</c:v>
                </c:pt>
                <c:pt idx="1">
                  <c:v>B 10</c:v>
                </c:pt>
                <c:pt idx="2">
                  <c:v>B 9</c:v>
                </c:pt>
                <c:pt idx="3">
                  <c:v>B 8</c:v>
                </c:pt>
                <c:pt idx="4">
                  <c:v>B 7</c:v>
                </c:pt>
                <c:pt idx="5">
                  <c:v>B 6</c:v>
                </c:pt>
                <c:pt idx="6">
                  <c:v>B 5</c:v>
                </c:pt>
                <c:pt idx="7">
                  <c:v>B 4</c:v>
                </c:pt>
                <c:pt idx="8">
                  <c:v>B 3</c:v>
                </c:pt>
                <c:pt idx="9">
                  <c:v>B 2</c:v>
                </c:pt>
                <c:pt idx="10">
                  <c:v>A 16</c:v>
                </c:pt>
                <c:pt idx="11">
                  <c:v>A 15</c:v>
                </c:pt>
                <c:pt idx="12">
                  <c:v>A 14</c:v>
                </c:pt>
                <c:pt idx="13">
                  <c:v>A 13</c:v>
                </c:pt>
                <c:pt idx="14">
                  <c:v>LG 2.1</c:v>
                </c:pt>
                <c:pt idx="15">
                  <c:v>A 13</c:v>
                </c:pt>
                <c:pt idx="16">
                  <c:v>A 12</c:v>
                </c:pt>
                <c:pt idx="17">
                  <c:v>A 11</c:v>
                </c:pt>
                <c:pt idx="18">
                  <c:v>A 10</c:v>
                </c:pt>
                <c:pt idx="19">
                  <c:v>A 9</c:v>
                </c:pt>
                <c:pt idx="20">
                  <c:v>LG 1.2</c:v>
                </c:pt>
                <c:pt idx="21">
                  <c:v>A 9 Z</c:v>
                </c:pt>
                <c:pt idx="22">
                  <c:v>A 9</c:v>
                </c:pt>
                <c:pt idx="23">
                  <c:v>A 8</c:v>
                </c:pt>
                <c:pt idx="24">
                  <c:v>A 7</c:v>
                </c:pt>
                <c:pt idx="25">
                  <c:v>A 6</c:v>
                </c:pt>
                <c:pt idx="26">
                  <c:v>LG 1.1</c:v>
                </c:pt>
                <c:pt idx="27">
                  <c:v>A 6</c:v>
                </c:pt>
                <c:pt idx="28">
                  <c:v>A 5</c:v>
                </c:pt>
              </c:strCache>
            </c:strRef>
          </c:cat>
          <c:val>
            <c:numRef>
              <c:f>B_3_1_5!$G$8:$G$36</c:f>
              <c:numCache>
                <c:formatCode>0%</c:formatCode>
                <c:ptCount val="2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0.29268292682926828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0.2857142857142857</c:v>
                </c:pt>
                <c:pt idx="16">
                  <c:v>0</c:v>
                </c:pt>
                <c:pt idx="17">
                  <c:v>0.05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3.5714285714285712E-2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C-4F23-98C8-ABEF90173E8C}"/>
            </c:ext>
          </c:extLst>
        </c:ser>
        <c:ser>
          <c:idx val="1"/>
          <c:order val="1"/>
          <c:tx>
            <c:strRef>
              <c:f>B_3_1_5!$H$7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cat>
            <c:strRef>
              <c:f>B_3_1_5!$B$8:$B$36</c:f>
              <c:strCache>
                <c:ptCount val="29"/>
                <c:pt idx="0">
                  <c:v>LG 2.2</c:v>
                </c:pt>
                <c:pt idx="1">
                  <c:v>B 10</c:v>
                </c:pt>
                <c:pt idx="2">
                  <c:v>B 9</c:v>
                </c:pt>
                <c:pt idx="3">
                  <c:v>B 8</c:v>
                </c:pt>
                <c:pt idx="4">
                  <c:v>B 7</c:v>
                </c:pt>
                <c:pt idx="5">
                  <c:v>B 6</c:v>
                </c:pt>
                <c:pt idx="6">
                  <c:v>B 5</c:v>
                </c:pt>
                <c:pt idx="7">
                  <c:v>B 4</c:v>
                </c:pt>
                <c:pt idx="8">
                  <c:v>B 3</c:v>
                </c:pt>
                <c:pt idx="9">
                  <c:v>B 2</c:v>
                </c:pt>
                <c:pt idx="10">
                  <c:v>A 16</c:v>
                </c:pt>
                <c:pt idx="11">
                  <c:v>A 15</c:v>
                </c:pt>
                <c:pt idx="12">
                  <c:v>A 14</c:v>
                </c:pt>
                <c:pt idx="13">
                  <c:v>A 13</c:v>
                </c:pt>
                <c:pt idx="14">
                  <c:v>LG 2.1</c:v>
                </c:pt>
                <c:pt idx="15">
                  <c:v>A 13</c:v>
                </c:pt>
                <c:pt idx="16">
                  <c:v>A 12</c:v>
                </c:pt>
                <c:pt idx="17">
                  <c:v>A 11</c:v>
                </c:pt>
                <c:pt idx="18">
                  <c:v>A 10</c:v>
                </c:pt>
                <c:pt idx="19">
                  <c:v>A 9</c:v>
                </c:pt>
                <c:pt idx="20">
                  <c:v>LG 1.2</c:v>
                </c:pt>
                <c:pt idx="21">
                  <c:v>A 9 Z</c:v>
                </c:pt>
                <c:pt idx="22">
                  <c:v>A 9</c:v>
                </c:pt>
                <c:pt idx="23">
                  <c:v>A 8</c:v>
                </c:pt>
                <c:pt idx="24">
                  <c:v>A 7</c:v>
                </c:pt>
                <c:pt idx="25">
                  <c:v>A 6</c:v>
                </c:pt>
                <c:pt idx="26">
                  <c:v>LG 1.1</c:v>
                </c:pt>
                <c:pt idx="27">
                  <c:v>A 6</c:v>
                </c:pt>
                <c:pt idx="28">
                  <c:v>A 5</c:v>
                </c:pt>
              </c:strCache>
            </c:strRef>
          </c:cat>
          <c:val>
            <c:numRef>
              <c:f>B_3_1_5!$H$8:$H$36</c:f>
              <c:numCache>
                <c:formatCode>0%</c:formatCode>
                <c:ptCount val="2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0.70731707317073167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5">
                  <c:v>0.7142857142857143</c:v>
                </c:pt>
                <c:pt idx="16">
                  <c:v>0</c:v>
                </c:pt>
                <c:pt idx="17">
                  <c:v>0.95</c:v>
                </c:pt>
                <c:pt idx="18">
                  <c:v>1</c:v>
                </c:pt>
                <c:pt idx="19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7">
                  <c:v>0.9642857142857143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5C-4F23-98C8-ABEF90173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10688"/>
        <c:axId val="138212480"/>
      </c:barChart>
      <c:scatterChart>
        <c:scatterStyle val="lineMarker"/>
        <c:varyColors val="0"/>
        <c:ser>
          <c:idx val="2"/>
          <c:order val="2"/>
          <c:tx>
            <c:v>50%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B_3_1_5!$N$2:$N$3</c:f>
              <c:numCache>
                <c:formatCode>;;;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B_3_1_5!$M$2:$M$3</c:f>
              <c:numCache>
                <c:formatCode>;;;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5C-4F23-98C8-ABEF90173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19904"/>
        <c:axId val="138214016"/>
      </c:scatterChart>
      <c:catAx>
        <c:axId val="138210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8212480"/>
        <c:crosses val="autoZero"/>
        <c:auto val="1"/>
        <c:lblAlgn val="ctr"/>
        <c:lblOffset val="100"/>
        <c:noMultiLvlLbl val="0"/>
      </c:catAx>
      <c:valAx>
        <c:axId val="13821248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210688"/>
        <c:crosses val="autoZero"/>
        <c:crossBetween val="between"/>
      </c:valAx>
      <c:valAx>
        <c:axId val="138214016"/>
        <c:scaling>
          <c:orientation val="minMax"/>
          <c:max val="1"/>
        </c:scaling>
        <c:delete val="1"/>
        <c:axPos val="r"/>
        <c:numFmt formatCode=";;;" sourceLinked="1"/>
        <c:majorTickMark val="out"/>
        <c:minorTickMark val="none"/>
        <c:tickLblPos val="nextTo"/>
        <c:crossAx val="138219904"/>
        <c:crosses val="max"/>
        <c:crossBetween val="midCat"/>
      </c:valAx>
      <c:valAx>
        <c:axId val="138219904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138214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B_3_1_2!$R$6</c:f>
          <c:strCache>
            <c:ptCount val="1"/>
            <c:pt idx="0">
              <c:v>Beamtinnen und Beamte nach Laufbahngruppen und 
Frauen-/Männeranteil in Prozent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B_3_1_2!$D$31</c:f>
              <c:strCache>
                <c:ptCount val="1"/>
                <c:pt idx="0">
                  <c:v>Frauen-
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B_3_1_2!$A$32:$B$37</c:f>
              <c:strCache>
                <c:ptCount val="6"/>
                <c:pt idx="0">
                  <c:v>LG 1.1</c:v>
                </c:pt>
                <c:pt idx="1">
                  <c:v>LG 1.2</c:v>
                </c:pt>
                <c:pt idx="2">
                  <c:v>LG 2.1</c:v>
                </c:pt>
                <c:pt idx="3">
                  <c:v>LG 2.2</c:v>
                </c:pt>
                <c:pt idx="4">
                  <c:v>in Ausbildung</c:v>
                </c:pt>
                <c:pt idx="5">
                  <c:v>gesamt</c:v>
                </c:pt>
              </c:strCache>
            </c:strRef>
          </c:cat>
          <c:val>
            <c:numRef>
              <c:f>B_3_1_2!$D$32:$D$37</c:f>
              <c:numCache>
                <c:formatCode>0%</c:formatCode>
                <c:ptCount val="6"/>
                <c:pt idx="0">
                  <c:v>1.8867924528301886E-2</c:v>
                </c:pt>
                <c:pt idx="1">
                  <c:v>0.70588235294117652</c:v>
                </c:pt>
                <c:pt idx="2">
                  <c:v>0.23493975903614459</c:v>
                </c:pt>
                <c:pt idx="3">
                  <c:v>0.7535353535353535</c:v>
                </c:pt>
                <c:pt idx="4">
                  <c:v>0.73636363636363633</c:v>
                </c:pt>
                <c:pt idx="5">
                  <c:v>0.60166468489892988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E-4245-88EB-7A402856A3D4}"/>
            </c:ext>
          </c:extLst>
        </c:ser>
        <c:ser>
          <c:idx val="2"/>
          <c:order val="1"/>
          <c:tx>
            <c:strRef>
              <c:f>B_3_1_2!$E$31</c:f>
              <c:strCache>
                <c:ptCount val="1"/>
                <c:pt idx="0">
                  <c:v>Männer-
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B_3_1_2!$A$32:$B$37</c:f>
              <c:strCache>
                <c:ptCount val="6"/>
                <c:pt idx="0">
                  <c:v>LG 1.1</c:v>
                </c:pt>
                <c:pt idx="1">
                  <c:v>LG 1.2</c:v>
                </c:pt>
                <c:pt idx="2">
                  <c:v>LG 2.1</c:v>
                </c:pt>
                <c:pt idx="3">
                  <c:v>LG 2.2</c:v>
                </c:pt>
                <c:pt idx="4">
                  <c:v>in Ausbildung</c:v>
                </c:pt>
                <c:pt idx="5">
                  <c:v>gesamt</c:v>
                </c:pt>
              </c:strCache>
            </c:strRef>
          </c:cat>
          <c:val>
            <c:numRef>
              <c:f>B_3_1_2!$E$32:$E$37</c:f>
              <c:numCache>
                <c:formatCode>0%</c:formatCode>
                <c:ptCount val="6"/>
                <c:pt idx="0">
                  <c:v>0.98113207547169812</c:v>
                </c:pt>
                <c:pt idx="1">
                  <c:v>0.29411764705882354</c:v>
                </c:pt>
                <c:pt idx="2">
                  <c:v>0.76506024096385539</c:v>
                </c:pt>
                <c:pt idx="3">
                  <c:v>0.24646464646464647</c:v>
                </c:pt>
                <c:pt idx="4">
                  <c:v>0.26363636363636361</c:v>
                </c:pt>
                <c:pt idx="5">
                  <c:v>0.39833531510107018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E-4245-88EB-7A402856A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591424"/>
        <c:axId val="135592960"/>
      </c:barChart>
      <c:catAx>
        <c:axId val="13559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592960"/>
        <c:crosses val="autoZero"/>
        <c:auto val="1"/>
        <c:lblAlgn val="ctr"/>
        <c:lblOffset val="100"/>
        <c:noMultiLvlLbl val="0"/>
      </c:catAx>
      <c:valAx>
        <c:axId val="1355929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5914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B_3_1_5!$J$38</c:f>
          <c:strCache>
            <c:ptCount val="1"/>
            <c:pt idx="0">
              <c:v>Unterrepräsentanz von Frauen nach Entgeltgruppen der E-Eingruppierung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B_3_1_5!$G$38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cat>
            <c:strRef>
              <c:f>B_3_1_5!$B$39:$B$70</c:f>
              <c:strCache>
                <c:ptCount val="29"/>
                <c:pt idx="0">
                  <c:v>Vgl. LG 2.2</c:v>
                </c:pt>
                <c:pt idx="1">
                  <c:v>B- Besoldung analog</c:v>
                </c:pt>
                <c:pt idx="2">
                  <c:v>A 16 analog</c:v>
                </c:pt>
                <c:pt idx="3">
                  <c:v>E 15 Ü</c:v>
                </c:pt>
                <c:pt idx="4">
                  <c:v>E 15</c:v>
                </c:pt>
                <c:pt idx="5">
                  <c:v>E 14</c:v>
                </c:pt>
                <c:pt idx="6">
                  <c:v>E 13</c:v>
                </c:pt>
                <c:pt idx="8">
                  <c:v>Vgl. LG 2.1</c:v>
                </c:pt>
                <c:pt idx="9">
                  <c:v>E 12</c:v>
                </c:pt>
                <c:pt idx="10">
                  <c:v>E 11</c:v>
                </c:pt>
                <c:pt idx="11">
                  <c:v>E 10</c:v>
                </c:pt>
                <c:pt idx="12">
                  <c:v>E 9 c</c:v>
                </c:pt>
                <c:pt idx="13">
                  <c:v>E 9 b</c:v>
                </c:pt>
                <c:pt idx="16">
                  <c:v>Vgl. LG 1.2</c:v>
                </c:pt>
                <c:pt idx="17">
                  <c:v>E 9 a</c:v>
                </c:pt>
                <c:pt idx="18">
                  <c:v>E 8</c:v>
                </c:pt>
                <c:pt idx="19">
                  <c:v>E 7</c:v>
                </c:pt>
                <c:pt idx="20">
                  <c:v>E 6</c:v>
                </c:pt>
                <c:pt idx="21">
                  <c:v>E 5</c:v>
                </c:pt>
                <c:pt idx="24">
                  <c:v>Vgl. LG 1.1</c:v>
                </c:pt>
                <c:pt idx="25">
                  <c:v>E 4</c:v>
                </c:pt>
                <c:pt idx="26">
                  <c:v>E 3</c:v>
                </c:pt>
                <c:pt idx="27">
                  <c:v>E 2</c:v>
                </c:pt>
                <c:pt idx="28">
                  <c:v>E 1</c:v>
                </c:pt>
              </c:strCache>
            </c:strRef>
          </c:cat>
          <c:val>
            <c:numRef>
              <c:f>B_3_1_5!$G$39:$G$70</c:f>
              <c:numCache>
                <c:formatCode>0%</c:formatCode>
                <c:ptCount val="32"/>
                <c:pt idx="1">
                  <c:v>0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7.6923076923076927E-2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B-4FA1-A500-36F8087FAE78}"/>
            </c:ext>
          </c:extLst>
        </c:ser>
        <c:ser>
          <c:idx val="1"/>
          <c:order val="1"/>
          <c:tx>
            <c:strRef>
              <c:f>B_3_1_5!$H$38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cat>
            <c:strRef>
              <c:f>B_3_1_5!$B$39:$B$70</c:f>
              <c:strCache>
                <c:ptCount val="29"/>
                <c:pt idx="0">
                  <c:v>Vgl. LG 2.2</c:v>
                </c:pt>
                <c:pt idx="1">
                  <c:v>B- Besoldung analog</c:v>
                </c:pt>
                <c:pt idx="2">
                  <c:v>A 16 analog</c:v>
                </c:pt>
                <c:pt idx="3">
                  <c:v>E 15 Ü</c:v>
                </c:pt>
                <c:pt idx="4">
                  <c:v>E 15</c:v>
                </c:pt>
                <c:pt idx="5">
                  <c:v>E 14</c:v>
                </c:pt>
                <c:pt idx="6">
                  <c:v>E 13</c:v>
                </c:pt>
                <c:pt idx="8">
                  <c:v>Vgl. LG 2.1</c:v>
                </c:pt>
                <c:pt idx="9">
                  <c:v>E 12</c:v>
                </c:pt>
                <c:pt idx="10">
                  <c:v>E 11</c:v>
                </c:pt>
                <c:pt idx="11">
                  <c:v>E 10</c:v>
                </c:pt>
                <c:pt idx="12">
                  <c:v>E 9 c</c:v>
                </c:pt>
                <c:pt idx="13">
                  <c:v>E 9 b</c:v>
                </c:pt>
                <c:pt idx="16">
                  <c:v>Vgl. LG 1.2</c:v>
                </c:pt>
                <c:pt idx="17">
                  <c:v>E 9 a</c:v>
                </c:pt>
                <c:pt idx="18">
                  <c:v>E 8</c:v>
                </c:pt>
                <c:pt idx="19">
                  <c:v>E 7</c:v>
                </c:pt>
                <c:pt idx="20">
                  <c:v>E 6</c:v>
                </c:pt>
                <c:pt idx="21">
                  <c:v>E 5</c:v>
                </c:pt>
                <c:pt idx="24">
                  <c:v>Vgl. LG 1.1</c:v>
                </c:pt>
                <c:pt idx="25">
                  <c:v>E 4</c:v>
                </c:pt>
                <c:pt idx="26">
                  <c:v>E 3</c:v>
                </c:pt>
                <c:pt idx="27">
                  <c:v>E 2</c:v>
                </c:pt>
                <c:pt idx="28">
                  <c:v>E 1</c:v>
                </c:pt>
              </c:strCache>
            </c:strRef>
          </c:cat>
          <c:val>
            <c:numRef>
              <c:f>B_3_1_5!$H$39:$H$70</c:f>
              <c:numCache>
                <c:formatCode>0%</c:formatCode>
                <c:ptCount val="32"/>
                <c:pt idx="1">
                  <c:v>0</c:v>
                </c:pt>
                <c:pt idx="2">
                  <c:v>0</c:v>
                </c:pt>
                <c:pt idx="3">
                  <c:v>0.92307692307692313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0.92307692307692313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2B-4FA1-A500-36F8087FA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69056"/>
        <c:axId val="138270592"/>
      </c:barChart>
      <c:scatterChart>
        <c:scatterStyle val="lineMarker"/>
        <c:varyColors val="0"/>
        <c:ser>
          <c:idx val="2"/>
          <c:order val="2"/>
          <c:tx>
            <c:v>50%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B_3_1_5!$N$2:$N$3</c:f>
              <c:numCache>
                <c:formatCode>;;;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B_3_1_5!$M$2:$M$3</c:f>
              <c:numCache>
                <c:formatCode>;;;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2B-4FA1-A500-36F8087FA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13728"/>
        <c:axId val="138272128"/>
      </c:scatterChart>
      <c:catAx>
        <c:axId val="1382690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8270592"/>
        <c:crosses val="autoZero"/>
        <c:auto val="1"/>
        <c:lblAlgn val="ctr"/>
        <c:lblOffset val="100"/>
        <c:noMultiLvlLbl val="0"/>
      </c:catAx>
      <c:valAx>
        <c:axId val="13827059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269056"/>
        <c:crosses val="autoZero"/>
        <c:crossBetween val="between"/>
      </c:valAx>
      <c:valAx>
        <c:axId val="138272128"/>
        <c:scaling>
          <c:orientation val="minMax"/>
          <c:max val="1"/>
        </c:scaling>
        <c:delete val="1"/>
        <c:axPos val="r"/>
        <c:numFmt formatCode=";;;" sourceLinked="1"/>
        <c:majorTickMark val="out"/>
        <c:minorTickMark val="none"/>
        <c:tickLblPos val="nextTo"/>
        <c:crossAx val="140313728"/>
        <c:crosses val="max"/>
        <c:crossBetween val="midCat"/>
      </c:valAx>
      <c:valAx>
        <c:axId val="140313728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138272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B_3_1_5!$J$73</c:f>
          <c:strCache>
            <c:ptCount val="1"/>
            <c:pt idx="0">
              <c:v>Unterrepräsentanz von Frauen nach Entgeltgruppen der S-Eingruppierung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B_3_1_5!$G$74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cat>
            <c:strRef>
              <c:f>B_3_1_5!$B$75:$B$94</c:f>
              <c:strCache>
                <c:ptCount val="20"/>
                <c:pt idx="0">
                  <c:v>Vgl. LG 2.1</c:v>
                </c:pt>
                <c:pt idx="1">
                  <c:v>S 18</c:v>
                </c:pt>
                <c:pt idx="2">
                  <c:v>S 17</c:v>
                </c:pt>
                <c:pt idx="3">
                  <c:v>S 16</c:v>
                </c:pt>
                <c:pt idx="4">
                  <c:v>S 15</c:v>
                </c:pt>
                <c:pt idx="5">
                  <c:v>S 14</c:v>
                </c:pt>
                <c:pt idx="6">
                  <c:v>S 13</c:v>
                </c:pt>
                <c:pt idx="7">
                  <c:v>S 12</c:v>
                </c:pt>
                <c:pt idx="8">
                  <c:v>S 11b</c:v>
                </c:pt>
                <c:pt idx="9">
                  <c:v>S 11a</c:v>
                </c:pt>
                <c:pt idx="10">
                  <c:v>S 10</c:v>
                </c:pt>
                <c:pt idx="11">
                  <c:v>Vgl. LG 1.2</c:v>
                </c:pt>
                <c:pt idx="12">
                  <c:v>S 9</c:v>
                </c:pt>
                <c:pt idx="13">
                  <c:v>S 8b</c:v>
                </c:pt>
                <c:pt idx="14">
                  <c:v>S 8a</c:v>
                </c:pt>
                <c:pt idx="15">
                  <c:v>S 7</c:v>
                </c:pt>
                <c:pt idx="16">
                  <c:v>S 4</c:v>
                </c:pt>
                <c:pt idx="17">
                  <c:v>S 3</c:v>
                </c:pt>
                <c:pt idx="18">
                  <c:v>Vgl. LG 1.1</c:v>
                </c:pt>
                <c:pt idx="19">
                  <c:v>S 2</c:v>
                </c:pt>
              </c:strCache>
            </c:strRef>
          </c:cat>
          <c:val>
            <c:numRef>
              <c:f>B_3_1_5!$G$75:$G$94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C-4865-8892-7AE109E32E3D}"/>
            </c:ext>
          </c:extLst>
        </c:ser>
        <c:ser>
          <c:idx val="1"/>
          <c:order val="1"/>
          <c:tx>
            <c:strRef>
              <c:f>B_3_1_5!$H$74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cat>
            <c:strRef>
              <c:f>B_3_1_5!$B$75:$B$94</c:f>
              <c:strCache>
                <c:ptCount val="20"/>
                <c:pt idx="0">
                  <c:v>Vgl. LG 2.1</c:v>
                </c:pt>
                <c:pt idx="1">
                  <c:v>S 18</c:v>
                </c:pt>
                <c:pt idx="2">
                  <c:v>S 17</c:v>
                </c:pt>
                <c:pt idx="3">
                  <c:v>S 16</c:v>
                </c:pt>
                <c:pt idx="4">
                  <c:v>S 15</c:v>
                </c:pt>
                <c:pt idx="5">
                  <c:v>S 14</c:v>
                </c:pt>
                <c:pt idx="6">
                  <c:v>S 13</c:v>
                </c:pt>
                <c:pt idx="7">
                  <c:v>S 12</c:v>
                </c:pt>
                <c:pt idx="8">
                  <c:v>S 11b</c:v>
                </c:pt>
                <c:pt idx="9">
                  <c:v>S 11a</c:v>
                </c:pt>
                <c:pt idx="10">
                  <c:v>S 10</c:v>
                </c:pt>
                <c:pt idx="11">
                  <c:v>Vgl. LG 1.2</c:v>
                </c:pt>
                <c:pt idx="12">
                  <c:v>S 9</c:v>
                </c:pt>
                <c:pt idx="13">
                  <c:v>S 8b</c:v>
                </c:pt>
                <c:pt idx="14">
                  <c:v>S 8a</c:v>
                </c:pt>
                <c:pt idx="15">
                  <c:v>S 7</c:v>
                </c:pt>
                <c:pt idx="16">
                  <c:v>S 4</c:v>
                </c:pt>
                <c:pt idx="17">
                  <c:v>S 3</c:v>
                </c:pt>
                <c:pt idx="18">
                  <c:v>Vgl. LG 1.1</c:v>
                </c:pt>
                <c:pt idx="19">
                  <c:v>S 2</c:v>
                </c:pt>
              </c:strCache>
            </c:strRef>
          </c:cat>
          <c:val>
            <c:numRef>
              <c:f>B_3_1_5!$H$75:$H$94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C-4865-8892-7AE109E32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49824"/>
        <c:axId val="140351360"/>
      </c:barChart>
      <c:scatterChart>
        <c:scatterStyle val="lineMarker"/>
        <c:varyColors val="0"/>
        <c:ser>
          <c:idx val="2"/>
          <c:order val="2"/>
          <c:tx>
            <c:v>50%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B_3_1_5!$N$2:$N$3</c:f>
              <c:numCache>
                <c:formatCode>;;;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B_3_1_5!$M$2:$M$3</c:f>
              <c:numCache>
                <c:formatCode>;;;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1C-4865-8892-7AE109E32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4688"/>
        <c:axId val="140352896"/>
      </c:scatterChart>
      <c:catAx>
        <c:axId val="1403498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40351360"/>
        <c:crosses val="autoZero"/>
        <c:auto val="1"/>
        <c:lblAlgn val="ctr"/>
        <c:lblOffset val="100"/>
        <c:noMultiLvlLbl val="0"/>
      </c:catAx>
      <c:valAx>
        <c:axId val="14035136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0349824"/>
        <c:crosses val="autoZero"/>
        <c:crossBetween val="between"/>
      </c:valAx>
      <c:valAx>
        <c:axId val="140352896"/>
        <c:scaling>
          <c:orientation val="minMax"/>
          <c:max val="1"/>
        </c:scaling>
        <c:delete val="1"/>
        <c:axPos val="r"/>
        <c:numFmt formatCode=";;;" sourceLinked="1"/>
        <c:majorTickMark val="out"/>
        <c:minorTickMark val="none"/>
        <c:tickLblPos val="nextTo"/>
        <c:crossAx val="140354688"/>
        <c:crosses val="max"/>
        <c:crossBetween val="midCat"/>
      </c:valAx>
      <c:valAx>
        <c:axId val="140354688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140352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B_3_1_5!$J$97</c:f>
          <c:strCache>
            <c:ptCount val="1"/>
            <c:pt idx="0">
              <c:v>Unterrepräsentanz von Frauen nach allen Beschäftigtengruppen (nach Besoldungsgruppen und Entgeltgruppen der E- bzw. S- Eingruppierung)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B_3_1_5!$G$98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cat>
            <c:strRef>
              <c:f>B_3_1_5!$B$99:$B$102</c:f>
              <c:strCache>
                <c:ptCount val="4"/>
                <c:pt idx="0">
                  <c:v>1. Eintrag</c:v>
                </c:pt>
                <c:pt idx="1">
                  <c:v>2. Eintrag</c:v>
                </c:pt>
                <c:pt idx="2">
                  <c:v>3. Eintrag</c:v>
                </c:pt>
                <c:pt idx="3">
                  <c:v>4. Eintrag</c:v>
                </c:pt>
              </c:strCache>
            </c:strRef>
          </c:cat>
          <c:val>
            <c:numRef>
              <c:f>B_3_1_5!$G$99:$G$102</c:f>
              <c:numCache>
                <c:formatCode>0%</c:formatCode>
                <c:ptCount val="4"/>
                <c:pt idx="0">
                  <c:v>0.33333333333333331</c:v>
                </c:pt>
                <c:pt idx="1">
                  <c:v>6.8965517241379309E-2</c:v>
                </c:pt>
                <c:pt idx="2">
                  <c:v>0.2857142857142857</c:v>
                </c:pt>
                <c:pt idx="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F-4CB6-9154-08532953F95A}"/>
            </c:ext>
          </c:extLst>
        </c:ser>
        <c:ser>
          <c:idx val="1"/>
          <c:order val="1"/>
          <c:tx>
            <c:strRef>
              <c:f>B_3_1_5!$H$98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cat>
            <c:strRef>
              <c:f>B_3_1_5!$B$99:$B$102</c:f>
              <c:strCache>
                <c:ptCount val="4"/>
                <c:pt idx="0">
                  <c:v>1. Eintrag</c:v>
                </c:pt>
                <c:pt idx="1">
                  <c:v>2. Eintrag</c:v>
                </c:pt>
                <c:pt idx="2">
                  <c:v>3. Eintrag</c:v>
                </c:pt>
                <c:pt idx="3">
                  <c:v>4. Eintrag</c:v>
                </c:pt>
              </c:strCache>
            </c:strRef>
          </c:cat>
          <c:val>
            <c:numRef>
              <c:f>B_3_1_5!$H$99:$H$102</c:f>
              <c:numCache>
                <c:formatCode>0%</c:formatCode>
                <c:ptCount val="4"/>
                <c:pt idx="0">
                  <c:v>0.66666666666666663</c:v>
                </c:pt>
                <c:pt idx="1">
                  <c:v>0.93103448275862066</c:v>
                </c:pt>
                <c:pt idx="2">
                  <c:v>0.7142857142857143</c:v>
                </c:pt>
                <c:pt idx="3">
                  <c:v>0.6470588235294118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F-4CB6-9154-08532953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355840"/>
        <c:axId val="138357376"/>
      </c:barChart>
      <c:scatterChart>
        <c:scatterStyle val="lineMarker"/>
        <c:varyColors val="0"/>
        <c:ser>
          <c:idx val="2"/>
          <c:order val="2"/>
          <c:tx>
            <c:v>50%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B_3_1_5!$N$2:$N$3</c:f>
              <c:numCache>
                <c:formatCode>;;;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B_3_1_5!$M$2:$M$3</c:f>
              <c:numCache>
                <c:formatCode>;;;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3F-4CB6-9154-08532953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68896"/>
        <c:axId val="138367360"/>
      </c:scatterChart>
      <c:catAx>
        <c:axId val="138355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8357376"/>
        <c:crosses val="autoZero"/>
        <c:auto val="1"/>
        <c:lblAlgn val="ctr"/>
        <c:lblOffset val="100"/>
        <c:noMultiLvlLbl val="0"/>
      </c:catAx>
      <c:valAx>
        <c:axId val="13835737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355840"/>
        <c:crosses val="autoZero"/>
        <c:crossBetween val="between"/>
      </c:valAx>
      <c:valAx>
        <c:axId val="138367360"/>
        <c:scaling>
          <c:orientation val="minMax"/>
          <c:max val="1"/>
        </c:scaling>
        <c:delete val="1"/>
        <c:axPos val="r"/>
        <c:numFmt formatCode=";;;" sourceLinked="1"/>
        <c:majorTickMark val="out"/>
        <c:minorTickMark val="none"/>
        <c:tickLblPos val="nextTo"/>
        <c:crossAx val="138368896"/>
        <c:crosses val="max"/>
        <c:crossBetween val="midCat"/>
      </c:valAx>
      <c:valAx>
        <c:axId val="138368896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138367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B_3_1_6!$A$19</c:f>
          <c:strCache>
            <c:ptCount val="1"/>
            <c:pt idx="0">
              <c:v>Führungspositionen gesamt nach
Frauen-/Männeranteil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AD60-4101-A8EE-9AAD81D4A47F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AD60-4101-A8EE-9AAD81D4A4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B_3_1_6!$A$20:$B$20</c:f>
              <c:strCache>
                <c:ptCount val="2"/>
                <c:pt idx="0">
                  <c:v>Frauenanteil</c:v>
                </c:pt>
                <c:pt idx="1">
                  <c:v>Männeranteil</c:v>
                </c:pt>
              </c:strCache>
            </c:strRef>
          </c:cat>
          <c:val>
            <c:numRef>
              <c:f>B_3_1_6!$A$21:$B$21</c:f>
              <c:numCache>
                <c:formatCode>0%</c:formatCode>
                <c:ptCount val="2"/>
                <c:pt idx="0">
                  <c:v>0.4375</c:v>
                </c:pt>
                <c:pt idx="1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9-4FC3-906D-18AD48372B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strRef>
          <c:f>B_3_1_6!$K$19</c:f>
          <c:strCache>
            <c:ptCount val="1"/>
            <c:pt idx="0">
              <c:v>Führungspositionen nach Anteil 
Vollzeit und Teilzeit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CD0E4"/>
              </a:solidFill>
            </c:spPr>
            <c:extLst>
              <c:ext xmlns:c16="http://schemas.microsoft.com/office/drawing/2014/chart" uri="{C3380CC4-5D6E-409C-BE32-E72D297353CC}">
                <c16:uniqueId val="{00000001-C21D-40B4-9D03-8F7F5ACA104D}"/>
              </c:ext>
            </c:extLst>
          </c:dPt>
          <c:dPt>
            <c:idx val="1"/>
            <c:bubble3D val="0"/>
            <c:spPr>
              <a:solidFill>
                <a:srgbClr val="D61C51"/>
              </a:solidFill>
            </c:spPr>
            <c:extLst>
              <c:ext xmlns:c16="http://schemas.microsoft.com/office/drawing/2014/chart" uri="{C3380CC4-5D6E-409C-BE32-E72D297353CC}">
                <c16:uniqueId val="{00000003-C21D-40B4-9D03-8F7F5ACA10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B_3_1_6!$K$20:$L$20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B_3_1_6!$K$21:$L$21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0-484B-9223-FDBE33940E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B_3_1_6!$A$63</c:f>
          <c:strCache>
            <c:ptCount val="1"/>
            <c:pt idx="0">
              <c:v>Führungspositionen nach Ebenen und Frauen-/ 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B_3_1_6!$C$64</c:f>
              <c:strCache>
                <c:ptCount val="1"/>
                <c:pt idx="0">
                  <c:v>Männer-
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B_3_1_6!$A$66:$B$73</c:f>
              <c:strCache>
                <c:ptCount val="8"/>
                <c:pt idx="0">
                  <c:v>1. Führungsebene</c:v>
                </c:pt>
                <c:pt idx="1">
                  <c:v>2. Führungsebene</c:v>
                </c:pt>
                <c:pt idx="2">
                  <c:v>3. Führungsebene</c:v>
                </c:pt>
                <c:pt idx="3">
                  <c:v>4. Führungsebene</c:v>
                </c:pt>
                <c:pt idx="4">
                  <c:v>5. Führungsebene</c:v>
                </c:pt>
                <c:pt idx="5">
                  <c:v>6. Führungsebene</c:v>
                </c:pt>
                <c:pt idx="6">
                  <c:v>7. Führungsebene</c:v>
                </c:pt>
                <c:pt idx="7">
                  <c:v>gesamt</c:v>
                </c:pt>
              </c:strCache>
            </c:strRef>
          </c:cat>
          <c:val>
            <c:numRef>
              <c:f>B_3_1_6!$C$66:$C$73</c:f>
              <c:numCache>
                <c:formatCode>0%</c:formatCode>
                <c:ptCount val="8"/>
                <c:pt idx="0">
                  <c:v>1</c:v>
                </c:pt>
                <c:pt idx="1">
                  <c:v>0.6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1-4CFF-ABF0-044F21D5171C}"/>
            </c:ext>
          </c:extLst>
        </c:ser>
        <c:ser>
          <c:idx val="1"/>
          <c:order val="1"/>
          <c:tx>
            <c:strRef>
              <c:f>B_3_1_6!$D$64</c:f>
              <c:strCache>
                <c:ptCount val="1"/>
                <c:pt idx="0">
                  <c:v>Frauen-
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B_3_1_6!$A$66:$B$73</c:f>
              <c:strCache>
                <c:ptCount val="8"/>
                <c:pt idx="0">
                  <c:v>1. Führungsebene</c:v>
                </c:pt>
                <c:pt idx="1">
                  <c:v>2. Führungsebene</c:v>
                </c:pt>
                <c:pt idx="2">
                  <c:v>3. Führungsebene</c:v>
                </c:pt>
                <c:pt idx="3">
                  <c:v>4. Führungsebene</c:v>
                </c:pt>
                <c:pt idx="4">
                  <c:v>5. Führungsebene</c:v>
                </c:pt>
                <c:pt idx="5">
                  <c:v>6. Führungsebene</c:v>
                </c:pt>
                <c:pt idx="6">
                  <c:v>7. Führungsebene</c:v>
                </c:pt>
                <c:pt idx="7">
                  <c:v>gesamt</c:v>
                </c:pt>
              </c:strCache>
            </c:strRef>
          </c:cat>
          <c:val>
            <c:numRef>
              <c:f>B_3_1_6!$D$66:$D$73</c:f>
              <c:numCache>
                <c:formatCode>0%</c:formatCode>
                <c:ptCount val="8"/>
                <c:pt idx="0">
                  <c:v>0</c:v>
                </c:pt>
                <c:pt idx="1">
                  <c:v>0.4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81-4CFF-ABF0-044F21D517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410240"/>
        <c:axId val="140836864"/>
      </c:barChart>
      <c:catAx>
        <c:axId val="13841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836864"/>
        <c:crosses val="autoZero"/>
        <c:auto val="1"/>
        <c:lblAlgn val="ctr"/>
        <c:lblOffset val="100"/>
        <c:noMultiLvlLbl val="0"/>
      </c:catAx>
      <c:valAx>
        <c:axId val="1408368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8410240"/>
        <c:crosses val="autoZero"/>
        <c:crossBetween val="between"/>
        <c:majorUnit val="0.2"/>
      </c:valAx>
    </c:plotArea>
    <c:legend>
      <c:legendPos val="r"/>
      <c:overlay val="0"/>
    </c:legend>
    <c:plotVisOnly val="0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B_3_1_6!$A$41</c:f>
          <c:strCache>
            <c:ptCount val="1"/>
            <c:pt idx="0">
              <c:v>Führungspositionen nach Vollzeit/Teilzeit und     Frauen-/Männeranteil 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B_3_1_6!$B$42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B_3_1_6!$A$43:$A$44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B_3_1_6!$B$43:$B$44</c:f>
              <c:numCache>
                <c:formatCode>0%</c:formatCode>
                <c:ptCount val="2"/>
                <c:pt idx="0">
                  <c:v>0.5</c:v>
                </c:pt>
                <c:pt idx="1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B-47E1-A8E0-3DE0DF5B2298}"/>
            </c:ext>
          </c:extLst>
        </c:ser>
        <c:ser>
          <c:idx val="1"/>
          <c:order val="1"/>
          <c:tx>
            <c:strRef>
              <c:f>B_3_1_6!$C$42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B_3_1_6!$A$43:$A$44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B_3_1_6!$C$43:$C$44</c:f>
              <c:numCache>
                <c:formatCode>0%</c:formatCode>
                <c:ptCount val="2"/>
                <c:pt idx="0">
                  <c:v>0.5</c:v>
                </c:pt>
                <c:pt idx="1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B-47E1-A8E0-3DE0DF5B22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884224"/>
        <c:axId val="140894208"/>
      </c:barChart>
      <c:catAx>
        <c:axId val="14088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894208"/>
        <c:crosses val="autoZero"/>
        <c:auto val="1"/>
        <c:lblAlgn val="ctr"/>
        <c:lblOffset val="100"/>
        <c:noMultiLvlLbl val="0"/>
      </c:catAx>
      <c:valAx>
        <c:axId val="1408942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08842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B_3_1_7!$J$14</c:f>
          <c:strCache>
            <c:ptCount val="1"/>
            <c:pt idx="0">
              <c:v>Beschäftigte nach Vollzeit/Teilzeit und Frauen-/ Männeranteil</c:v>
            </c:pt>
          </c:strCache>
        </c:strRef>
      </c:tx>
      <c:layout>
        <c:manualLayout>
          <c:xMode val="edge"/>
          <c:yMode val="edge"/>
          <c:x val="0.11607376056331969"/>
          <c:y val="2.3467173212683729E-2"/>
        </c:manualLayout>
      </c:layout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B_3_1_7!$J$16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B_3_1_7!$K$15:$L$15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B_3_1_7!$K$16:$L$16</c:f>
              <c:numCache>
                <c:formatCode>0%</c:formatCode>
                <c:ptCount val="2"/>
                <c:pt idx="0">
                  <c:v>0.34722222222222221</c:v>
                </c:pt>
                <c:pt idx="1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2-483C-BC17-89930AE88E3A}"/>
            </c:ext>
          </c:extLst>
        </c:ser>
        <c:ser>
          <c:idx val="1"/>
          <c:order val="1"/>
          <c:tx>
            <c:strRef>
              <c:f>B_3_1_7!$J$17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B_3_1_7!$K$15:$L$15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B_3_1_7!$K$17:$L$17</c:f>
              <c:numCache>
                <c:formatCode>0%</c:formatCode>
                <c:ptCount val="2"/>
                <c:pt idx="0">
                  <c:v>0.65277777777777779</c:v>
                </c:pt>
                <c:pt idx="1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2-483C-BC17-89930AE88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056640"/>
        <c:axId val="141070720"/>
      </c:barChart>
      <c:catAx>
        <c:axId val="141056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070720"/>
        <c:crosses val="autoZero"/>
        <c:auto val="1"/>
        <c:lblAlgn val="ctr"/>
        <c:lblOffset val="100"/>
        <c:noMultiLvlLbl val="0"/>
      </c:catAx>
      <c:valAx>
        <c:axId val="141070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1056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B_3_1_7!$A$14</c:f>
          <c:strCache>
            <c:ptCount val="1"/>
            <c:pt idx="0">
              <c:v>Beschäftigte gesamt nach Anteilen Vollzeit/Teilzeit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3CD0E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6C8-468B-B38D-6294A2C4A4A1}"/>
              </c:ext>
            </c:extLst>
          </c:dPt>
          <c:dPt>
            <c:idx val="1"/>
            <c:bubble3D val="0"/>
            <c:spPr>
              <a:solidFill>
                <a:srgbClr val="D61C5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B6C8-468B-B38D-6294A2C4A4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B_3_1_7!$A$15:$B$15</c:f>
              <c:strCache>
                <c:ptCount val="2"/>
                <c:pt idx="0">
                  <c:v>Vollzeitanteil</c:v>
                </c:pt>
                <c:pt idx="1">
                  <c:v>Teilzeitanteil</c:v>
                </c:pt>
              </c:strCache>
            </c:strRef>
          </c:cat>
          <c:val>
            <c:numRef>
              <c:f>B_3_1_7!$A$16:$B$16</c:f>
              <c:numCache>
                <c:formatCode>0%</c:formatCode>
                <c:ptCount val="2"/>
                <c:pt idx="0">
                  <c:v>0.58064516129032262</c:v>
                </c:pt>
                <c:pt idx="1">
                  <c:v>0.41935483870967744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1-4CEC-91E1-533CD1252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B_3_1_7!$A$34</c:f>
          <c:strCache>
            <c:ptCount val="1"/>
            <c:pt idx="0">
              <c:v>Anteile Teilzeitbeschäftigte nach Umfang der Teilzeit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D61C51"/>
            </a:solidFill>
            <a:ln>
              <a:solidFill>
                <a:srgbClr val="65020B"/>
              </a:solidFill>
            </a:ln>
          </c:spPr>
          <c:dPt>
            <c:idx val="1"/>
            <c:bubble3D val="0"/>
            <c:spPr>
              <a:solidFill>
                <a:srgbClr val="D61C51">
                  <a:alpha val="74902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5E5-4E44-970E-DE59DB87E57C}"/>
              </c:ext>
            </c:extLst>
          </c:dPt>
          <c:dPt>
            <c:idx val="2"/>
            <c:bubble3D val="0"/>
            <c:spPr>
              <a:solidFill>
                <a:srgbClr val="D61C51">
                  <a:alpha val="50196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5E5-4E44-970E-DE59DB87E57C}"/>
              </c:ext>
            </c:extLst>
          </c:dPt>
          <c:dPt>
            <c:idx val="3"/>
            <c:bubble3D val="0"/>
            <c:spPr>
              <a:solidFill>
                <a:srgbClr val="D61C51">
                  <a:alpha val="25098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5E5-4E44-970E-DE59DB87E5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B_3_1_7!$A$35:$D$35</c:f>
              <c:strCache>
                <c:ptCount val="4"/>
                <c:pt idx="0">
                  <c:v>unterhälftig</c:v>
                </c:pt>
                <c:pt idx="1">
                  <c:v>50%</c:v>
                </c:pt>
                <c:pt idx="2">
                  <c:v>größer 50% bis kleiner 75%</c:v>
                </c:pt>
                <c:pt idx="3">
                  <c:v>75% bis kleiner 100%</c:v>
                </c:pt>
              </c:strCache>
            </c:strRef>
          </c:cat>
          <c:val>
            <c:numRef>
              <c:f>B_3_1_7!$A$36:$D$36</c:f>
              <c:numCache>
                <c:formatCode>0%</c:formatCode>
                <c:ptCount val="4"/>
                <c:pt idx="0">
                  <c:v>0.13461538461538461</c:v>
                </c:pt>
                <c:pt idx="1">
                  <c:v>0.21153846153846154</c:v>
                </c:pt>
                <c:pt idx="2">
                  <c:v>0.28846153846153844</c:v>
                </c:pt>
                <c:pt idx="3">
                  <c:v>0.36538461538461536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B-4291-9F61-4CD7CE0524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B_3_1_2!$Y$6</c:f>
          <c:strCache>
            <c:ptCount val="1"/>
            <c:pt idx="0">
              <c:v>Anwärterinnen/Anwärter, Referendarinnen, Referendare nach Frauen-/Männeranteil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B_3_1_2!$A$36</c:f>
              <c:strCache>
                <c:ptCount val="1"/>
                <c:pt idx="0">
                  <c:v>in Ausbildung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DE76-4EA6-9784-0D037678DE9E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DE76-4EA6-9784-0D037678DE9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B_3_1_2!$D$31:$E$31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B_3_1_2!$D$36:$E$36</c:f>
              <c:numCache>
                <c:formatCode>0%</c:formatCode>
                <c:ptCount val="2"/>
                <c:pt idx="0">
                  <c:v>0.73636363636363633</c:v>
                </c:pt>
                <c:pt idx="1">
                  <c:v>0.26363636363636361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7-4574-A30A-5429116CA7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  <c:userShapes r:id="rId2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B_3_1_10!$A$21</c:f>
          <c:strCache>
            <c:ptCount val="1"/>
            <c:pt idx="0">
              <c:v>Teilnahme an Fortbildungen nach Geschlecht und Arbeitszeitumfang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B_3_1_10!$A$12</c:f>
              <c:strCache>
                <c:ptCount val="1"/>
                <c:pt idx="0">
                  <c:v>Teilnehmende weiblich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B_3_1_10!$B$12:$C$12</c:f>
              <c:numCache>
                <c:formatCode>General</c:formatCode>
                <c:ptCount val="2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2-4D3C-93F6-8CA3052C705A}"/>
            </c:ext>
          </c:extLst>
        </c:ser>
        <c:ser>
          <c:idx val="1"/>
          <c:order val="1"/>
          <c:tx>
            <c:strRef>
              <c:f>B_3_1_10!$A$13</c:f>
              <c:strCache>
                <c:ptCount val="1"/>
                <c:pt idx="0">
                  <c:v>Teilnehmende männlich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B_3_1_10!$B$13:$C$13</c:f>
              <c:numCache>
                <c:formatCode>General</c:formatCode>
                <c:ptCount val="2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2-4D3C-93F6-8CA3052C705A}"/>
            </c:ext>
          </c:extLst>
        </c:ser>
        <c:ser>
          <c:idx val="2"/>
          <c:order val="2"/>
          <c:tx>
            <c:strRef>
              <c:f>B_3_1_10!$A$14</c:f>
              <c:strCache>
                <c:ptCount val="1"/>
                <c:pt idx="0">
                  <c:v>w VZ</c:v>
                </c:pt>
              </c:strCache>
            </c:strRef>
          </c:tx>
          <c:spPr>
            <a:solidFill>
              <a:srgbClr val="3CD0E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B_3_1_10!$B$14:$C$14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E2-4D3C-93F6-8CA3052C705A}"/>
            </c:ext>
          </c:extLst>
        </c:ser>
        <c:ser>
          <c:idx val="3"/>
          <c:order val="3"/>
          <c:tx>
            <c:strRef>
              <c:f>B_3_1_10!$A$15</c:f>
              <c:strCache>
                <c:ptCount val="1"/>
                <c:pt idx="0">
                  <c:v>w TZ</c:v>
                </c:pt>
              </c:strCache>
            </c:strRef>
          </c:tx>
          <c:spPr>
            <a:solidFill>
              <a:srgbClr val="D61C5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B_3_1_10!$B$15:$C$15</c:f>
              <c:numCache>
                <c:formatCode>General</c:formatCode>
                <c:ptCount val="2"/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E2-4D3C-93F6-8CA3052C705A}"/>
            </c:ext>
          </c:extLst>
        </c:ser>
        <c:ser>
          <c:idx val="4"/>
          <c:order val="4"/>
          <c:tx>
            <c:strRef>
              <c:f>B_3_1_10!$A$16</c:f>
              <c:strCache>
                <c:ptCount val="1"/>
                <c:pt idx="0">
                  <c:v>m VZ</c:v>
                </c:pt>
              </c:strCache>
            </c:strRef>
          </c:tx>
          <c:spPr>
            <a:solidFill>
              <a:srgbClr val="3CD0E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B_3_1_10!$B$16:$C$16</c:f>
              <c:numCache>
                <c:formatCode>General</c:formatCode>
                <c:ptCount val="2"/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E2-4D3C-93F6-8CA3052C705A}"/>
            </c:ext>
          </c:extLst>
        </c:ser>
        <c:ser>
          <c:idx val="5"/>
          <c:order val="5"/>
          <c:tx>
            <c:strRef>
              <c:f>B_3_1_10!$A$17</c:f>
              <c:strCache>
                <c:ptCount val="1"/>
                <c:pt idx="0">
                  <c:v>m TZ</c:v>
                </c:pt>
              </c:strCache>
            </c:strRef>
          </c:tx>
          <c:spPr>
            <a:solidFill>
              <a:srgbClr val="D61C5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B_3_1_10!$B$17:$C$17</c:f>
              <c:numCache>
                <c:formatCode>General</c:formatCode>
                <c:ptCount val="2"/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E2-4D3C-93F6-8CA3052C70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0562816"/>
        <c:axId val="140564352"/>
      </c:barChart>
      <c:catAx>
        <c:axId val="14056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40564352"/>
        <c:crosses val="autoZero"/>
        <c:auto val="1"/>
        <c:lblAlgn val="ctr"/>
        <c:lblOffset val="100"/>
        <c:noMultiLvlLbl val="0"/>
      </c:catAx>
      <c:valAx>
        <c:axId val="14056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56281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B_3_1_10!$K$5</c:f>
          <c:strCache>
            <c:ptCount val="1"/>
            <c:pt idx="0">
              <c:v>Teilnahme an Fortbildungen nach Geschlecht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1-93DF-4F51-B142-41A08E15FFE7}"/>
              </c:ext>
            </c:extLst>
          </c:dPt>
          <c:dPt>
            <c:idx val="1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3-93DF-4F51-B142-41A08E15FF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B_3_1_10!$L$6:$M$6</c:f>
              <c:strCache>
                <c:ptCount val="2"/>
                <c:pt idx="0">
                  <c:v>Männer</c:v>
                </c:pt>
                <c:pt idx="1">
                  <c:v>Frauen</c:v>
                </c:pt>
              </c:strCache>
            </c:strRef>
          </c:cat>
          <c:val>
            <c:numRef>
              <c:f>B_3_1_10!$L$7:$M$7</c:f>
              <c:numCache>
                <c:formatCode>General</c:formatCode>
                <c:ptCount val="2"/>
                <c:pt idx="0">
                  <c:v>41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A-4A21-A5A1-C85C99FCFE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100" baseline="0"/>
          </a:pPr>
          <a:endParaRPr lang="de-DE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B_3_1_10!$K$21</c:f>
          <c:strCache>
            <c:ptCount val="1"/>
            <c:pt idx="0">
              <c:v>Teilnahme an Fortbildungen nach Voll-/Teilzeit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CD0E4"/>
              </a:solidFill>
            </c:spPr>
            <c:extLst>
              <c:ext xmlns:c16="http://schemas.microsoft.com/office/drawing/2014/chart" uri="{C3380CC4-5D6E-409C-BE32-E72D297353CC}">
                <c16:uniqueId val="{00000001-FE94-4482-BCC2-91019E4E327B}"/>
              </c:ext>
            </c:extLst>
          </c:dPt>
          <c:dPt>
            <c:idx val="1"/>
            <c:bubble3D val="0"/>
            <c:spPr>
              <a:solidFill>
                <a:srgbClr val="D61C51"/>
              </a:solidFill>
            </c:spPr>
            <c:extLst>
              <c:ext xmlns:c16="http://schemas.microsoft.com/office/drawing/2014/chart" uri="{C3380CC4-5D6E-409C-BE32-E72D297353CC}">
                <c16:uniqueId val="{00000003-FE94-4482-BCC2-91019E4E3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B_3_1_10!$L$23:$M$23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B_3_1_10!$L$24:$M$24</c:f>
              <c:numCache>
                <c:formatCode>General</c:formatCode>
                <c:ptCount val="2"/>
                <c:pt idx="0">
                  <c:v>30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5-48EF-A4E3-4E268F6426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baseline="0"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100" baseline="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B_3_1_11!$A$10</c:f>
          <c:strCache>
            <c:ptCount val="1"/>
            <c:pt idx="0">
              <c:v>Beurlaubung zur Kinderbetreuung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B_3_1_11!$A$51</c:f>
              <c:strCache>
                <c:ptCount val="1"/>
                <c:pt idx="0">
                  <c:v>Beurlaubung zur Kinderbetreuung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DE88-451A-ACE4-AC3E917ACE1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DE88-451A-ACE4-AC3E917ACE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B_3_1_11!$B$49:$C$49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B_3_1_11!$B$51:$C$51</c:f>
              <c:numCache>
                <c:formatCode>0%</c:formatCode>
                <c:ptCount val="2"/>
                <c:pt idx="0">
                  <c:v>0.55555555555555558</c:v>
                </c:pt>
                <c:pt idx="1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4-4D81-B9FF-7B9644105D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B_3_1_11!$A$30</c:f>
          <c:strCache>
            <c:ptCount val="1"/>
            <c:pt idx="0">
              <c:v>Beurlaubung zur Pflege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B_3_1_11!$A$52</c:f>
              <c:strCache>
                <c:ptCount val="1"/>
                <c:pt idx="0">
                  <c:v>Beurlaubung zur Pflege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6D47-495A-8F82-960A9D1F88EC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6D47-495A-8F82-960A9D1F88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B_3_1_11!$B$49:$C$49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B_3_1_11!$B$52:$C$52</c:f>
              <c:numCache>
                <c:formatCode>0%</c:formatCode>
                <c:ptCount val="2"/>
                <c:pt idx="0">
                  <c:v>0.94117647058823528</c:v>
                </c:pt>
                <c:pt idx="1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2-428D-971F-77111ECF09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B_3_1_11!$G$10</c:f>
          <c:strCache>
            <c:ptCount val="1"/>
            <c:pt idx="0">
              <c:v>Beurlaubung aus sonstigen Gründen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B_3_1_11!$A$53</c:f>
              <c:strCache>
                <c:ptCount val="1"/>
                <c:pt idx="0">
                  <c:v>Beurlaubung aus sonstigen Gründen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4E8B-4542-BC3E-DF8E452AA3E6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4E8B-4542-BC3E-DF8E452AA3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B_3_1_11!$B$49:$C$49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B_3_1_11!$B$53:$C$53</c:f>
              <c:numCache>
                <c:formatCode>0%</c:formatCode>
                <c:ptCount val="2"/>
                <c:pt idx="0">
                  <c:v>0.61538461538461542</c:v>
                </c:pt>
                <c:pt idx="1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A-4CFC-B2BF-CBCF7EC725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B_3_1_11!$O$7</c:f>
          <c:strCache>
            <c:ptCount val="1"/>
            <c:pt idx="0">
              <c:v>Beurlaubungen nach Frauen-/Männeranteilen und Grund der Beurlaubung</c:v>
            </c:pt>
          </c:strCache>
        </c:strRef>
      </c:tx>
      <c:overlay val="0"/>
      <c:txPr>
        <a:bodyPr/>
        <a:lstStyle/>
        <a:p>
          <a:pPr>
            <a:defRPr sz="1100" baseline="0">
              <a:latin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B_3_1_11!$B$49</c:f>
              <c:strCache>
                <c:ptCount val="1"/>
                <c:pt idx="0">
                  <c:v>Frauen-
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50-4ABA-9CE5-87C3FF5C4F20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50-4ABA-9CE5-87C3FF5C4F20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50-4ABA-9CE5-87C3FF5C4F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B_3_1_11!$A$51:$A$53</c:f>
              <c:strCache>
                <c:ptCount val="3"/>
                <c:pt idx="0">
                  <c:v>Beurlaubung zur Kinderbetreuung</c:v>
                </c:pt>
                <c:pt idx="1">
                  <c:v>Beurlaubung zur Pflege</c:v>
                </c:pt>
                <c:pt idx="2">
                  <c:v>Beurlaubung aus sonstigen Gründen</c:v>
                </c:pt>
              </c:strCache>
            </c:strRef>
          </c:cat>
          <c:val>
            <c:numRef>
              <c:f>B_3_1_11!$B$51:$B$53</c:f>
              <c:numCache>
                <c:formatCode>0%</c:formatCode>
                <c:ptCount val="3"/>
                <c:pt idx="0">
                  <c:v>0.55555555555555558</c:v>
                </c:pt>
                <c:pt idx="1">
                  <c:v>0.94117647058823528</c:v>
                </c:pt>
                <c:pt idx="2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50-4ABA-9CE5-87C3FF5C4F20}"/>
            </c:ext>
          </c:extLst>
        </c:ser>
        <c:ser>
          <c:idx val="1"/>
          <c:order val="1"/>
          <c:tx>
            <c:strRef>
              <c:f>B_3_1_11!$C$49</c:f>
              <c:strCache>
                <c:ptCount val="1"/>
                <c:pt idx="0">
                  <c:v>Männer-
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B_3_1_11!$A$51:$A$53</c:f>
              <c:strCache>
                <c:ptCount val="3"/>
                <c:pt idx="0">
                  <c:v>Beurlaubung zur Kinderbetreuung</c:v>
                </c:pt>
                <c:pt idx="1">
                  <c:v>Beurlaubung zur Pflege</c:v>
                </c:pt>
                <c:pt idx="2">
                  <c:v>Beurlaubung aus sonstigen Gründen</c:v>
                </c:pt>
              </c:strCache>
            </c:strRef>
          </c:cat>
          <c:val>
            <c:numRef>
              <c:f>B_3_1_11!$C$51:$C$53</c:f>
              <c:numCache>
                <c:formatCode>0%</c:formatCode>
                <c:ptCount val="3"/>
                <c:pt idx="0">
                  <c:v>0.44444444444444442</c:v>
                </c:pt>
                <c:pt idx="1">
                  <c:v>5.8823529411764705E-2</c:v>
                </c:pt>
                <c:pt idx="2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50-4ABA-9CE5-87C3FF5C4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05600"/>
        <c:axId val="141708288"/>
      </c:barChart>
      <c:catAx>
        <c:axId val="14170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708288"/>
        <c:crosses val="autoZero"/>
        <c:auto val="1"/>
        <c:lblAlgn val="ctr"/>
        <c:lblOffset val="100"/>
        <c:noMultiLvlLbl val="0"/>
      </c:catAx>
      <c:valAx>
        <c:axId val="1417082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170560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B_3_1_11!$O$35</c:f>
          <c:strCache>
            <c:ptCount val="1"/>
            <c:pt idx="0">
              <c:v>Beurlaubungen nach Grund der Beurlaubung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B_3_1_11!$L$57</c:f>
              <c:strCache>
                <c:ptCount val="1"/>
                <c:pt idx="0">
                  <c:v>Anzahl</c:v>
                </c:pt>
              </c:strCache>
            </c:strRef>
          </c:tx>
          <c:spPr>
            <a:solidFill>
              <a:srgbClr val="10BC45"/>
            </a:solidFill>
            <a:ln>
              <a:solidFill>
                <a:srgbClr val="65020B"/>
              </a:solidFill>
            </a:ln>
          </c:spPr>
          <c:dPt>
            <c:idx val="0"/>
            <c:bubble3D val="0"/>
            <c:spPr>
              <a:solidFill>
                <a:srgbClr val="10BC45">
                  <a:alpha val="34118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778-42F1-A836-7DC42EDF46D9}"/>
              </c:ext>
            </c:extLst>
          </c:dPt>
          <c:dPt>
            <c:idx val="1"/>
            <c:bubble3D val="0"/>
            <c:spPr>
              <a:solidFill>
                <a:srgbClr val="10BC45">
                  <a:alpha val="67059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778-42F1-A836-7DC42EDF46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B_3_1_11!$I$58:$K$60</c:f>
              <c:strCache>
                <c:ptCount val="3"/>
                <c:pt idx="0">
                  <c:v>Beurlaubung zur Kinderbetreuung</c:v>
                </c:pt>
                <c:pt idx="1">
                  <c:v>Beurlaubung zur Pflege</c:v>
                </c:pt>
                <c:pt idx="2">
                  <c:v>Beurlaubung aus sonstigen Gründen</c:v>
                </c:pt>
              </c:strCache>
            </c:strRef>
          </c:cat>
          <c:val>
            <c:numRef>
              <c:f>B_3_1_11!$L$58:$L$60</c:f>
              <c:numCache>
                <c:formatCode>General</c:formatCode>
                <c:ptCount val="3"/>
                <c:pt idx="0">
                  <c:v>9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9-4154-9607-460A68E5957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B_3_1_11!$V$35</c:f>
          <c:strCache>
            <c:ptCount val="1"/>
            <c:pt idx="0">
              <c:v>Beurlaubungen nach genehmigter Dauer 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10BC45"/>
            </a:solidFill>
            <a:ln>
              <a:solidFill>
                <a:srgbClr val="65020B"/>
              </a:solidFill>
            </a:ln>
          </c:spPr>
          <c:dPt>
            <c:idx val="1"/>
            <c:bubble3D val="0"/>
            <c:spPr>
              <a:solidFill>
                <a:srgbClr val="10BC45">
                  <a:alpha val="80000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C35-4791-B107-F059341768FD}"/>
              </c:ext>
            </c:extLst>
          </c:dPt>
          <c:dPt>
            <c:idx val="2"/>
            <c:bubble3D val="0"/>
            <c:spPr>
              <a:solidFill>
                <a:srgbClr val="10BC45">
                  <a:alpha val="60000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C35-4791-B107-F059341768FD}"/>
              </c:ext>
            </c:extLst>
          </c:dPt>
          <c:dPt>
            <c:idx val="3"/>
            <c:bubble3D val="0"/>
            <c:spPr>
              <a:solidFill>
                <a:srgbClr val="10BC45">
                  <a:alpha val="40000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C35-4791-B107-F059341768FD}"/>
              </c:ext>
            </c:extLst>
          </c:dPt>
          <c:dPt>
            <c:idx val="4"/>
            <c:bubble3D val="0"/>
            <c:spPr>
              <a:solidFill>
                <a:srgbClr val="10BC45">
                  <a:alpha val="20000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C35-4791-B107-F05934176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B_3_1_11!$A$70:$A$74</c:f>
              <c:strCache>
                <c:ptCount val="5"/>
                <c:pt idx="0">
                  <c:v>bis zu 
1 Jahr</c:v>
                </c:pt>
                <c:pt idx="1">
                  <c:v>bis zu 2 Jahren</c:v>
                </c:pt>
                <c:pt idx="2">
                  <c:v>bis zu 5 Jahren</c:v>
                </c:pt>
                <c:pt idx="3">
                  <c:v>bis zu 10 Jahren</c:v>
                </c:pt>
                <c:pt idx="4">
                  <c:v>bis zu 15 Jahren</c:v>
                </c:pt>
              </c:strCache>
            </c:strRef>
          </c:cat>
          <c:val>
            <c:numRef>
              <c:f>B_3_1_11!$B$70:$B$74</c:f>
              <c:numCache>
                <c:formatCode>General</c:formatCode>
                <c:ptCount val="5"/>
                <c:pt idx="0">
                  <c:v>3</c:v>
                </c:pt>
                <c:pt idx="1">
                  <c:v>22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A-47FE-B2C0-62FD1C076A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B_3_1_12!$A$8</c:f>
          <c:strCache>
            <c:ptCount val="1"/>
            <c:pt idx="0">
              <c:v>Elternzeit nach Frauen-/Männeranteil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B_3_1_12!$B$44</c:f>
              <c:strCache>
                <c:ptCount val="1"/>
                <c:pt idx="0">
                  <c:v>Beschäftigte in Elternzeit
insgesamt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2F92-48AB-91C0-CA19C59CCE81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2F92-48AB-91C0-CA19C59CCE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B_3_1_12!$A$46:$A$47</c:f>
              <c:strCache>
                <c:ptCount val="2"/>
                <c:pt idx="0">
                  <c:v>Frauenanteil</c:v>
                </c:pt>
                <c:pt idx="1">
                  <c:v>Männeranteil</c:v>
                </c:pt>
              </c:strCache>
            </c:strRef>
          </c:cat>
          <c:val>
            <c:numRef>
              <c:f>B_3_1_12!$B$46:$B$47</c:f>
              <c:numCache>
                <c:formatCode>0%</c:formatCode>
                <c:ptCount val="2"/>
                <c:pt idx="0">
                  <c:v>0.51515151515151514</c:v>
                </c:pt>
                <c:pt idx="1">
                  <c:v>0.48484848484848486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E-4C0F-83CD-62620C2F1E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B_3_1_2!$L$6</c:f>
          <c:strCache>
            <c:ptCount val="1"/>
            <c:pt idx="0">
              <c:v>Beamtinnen und Beamte nach Laufbahngruppen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B_3_1_2!$C$31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FF7D3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B_3_1_2!$A$32:$B$37</c:f>
              <c:strCache>
                <c:ptCount val="6"/>
                <c:pt idx="0">
                  <c:v>LG 1.1</c:v>
                </c:pt>
                <c:pt idx="1">
                  <c:v>LG 1.2</c:v>
                </c:pt>
                <c:pt idx="2">
                  <c:v>LG 2.1</c:v>
                </c:pt>
                <c:pt idx="3">
                  <c:v>LG 2.2</c:v>
                </c:pt>
                <c:pt idx="4">
                  <c:v>in Ausbildung</c:v>
                </c:pt>
                <c:pt idx="5">
                  <c:v>gesamt</c:v>
                </c:pt>
              </c:strCache>
            </c:strRef>
          </c:cat>
          <c:val>
            <c:numRef>
              <c:f>B_3_1_2!$C$32:$C$37</c:f>
              <c:numCache>
                <c:formatCode>General</c:formatCode>
                <c:ptCount val="6"/>
                <c:pt idx="0">
                  <c:v>53</c:v>
                </c:pt>
                <c:pt idx="1">
                  <c:v>17</c:v>
                </c:pt>
                <c:pt idx="2">
                  <c:v>166</c:v>
                </c:pt>
                <c:pt idx="3">
                  <c:v>495</c:v>
                </c:pt>
                <c:pt idx="4">
                  <c:v>110</c:v>
                </c:pt>
                <c:pt idx="5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A-46C3-810F-827CA471E8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373568"/>
        <c:axId val="137384704"/>
      </c:barChart>
      <c:catAx>
        <c:axId val="13737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384704"/>
        <c:crosses val="autoZero"/>
        <c:auto val="1"/>
        <c:lblAlgn val="ctr"/>
        <c:lblOffset val="100"/>
        <c:noMultiLvlLbl val="0"/>
      </c:catAx>
      <c:valAx>
        <c:axId val="137384704"/>
        <c:scaling>
          <c:orientation val="minMax"/>
          <c:max val="5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3735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B_3_1_12!$A$29</c:f>
          <c:strCache>
            <c:ptCount val="1"/>
            <c:pt idx="0">
              <c:v>Frauen-/Männeranteil nach genehmigter Dauer der Elternzeit</c:v>
            </c:pt>
          </c:strCache>
        </c:strRef>
      </c:tx>
      <c:overlay val="0"/>
      <c:txPr>
        <a:bodyPr/>
        <a:lstStyle/>
        <a:p>
          <a:pPr>
            <a:defRPr sz="1100" b="1" i="0" baseline="0"/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B_3_1_12!$A$46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B_3_1_12!$C$45:$H$45</c:f>
              <c:strCache>
                <c:ptCount val="6"/>
                <c:pt idx="0">
                  <c:v>Bis zu 2
Monate</c:v>
                </c:pt>
                <c:pt idx="1">
                  <c:v>Bis zu 6
Monate</c:v>
                </c:pt>
                <c:pt idx="2">
                  <c:v>Bis zu 10
Monate</c:v>
                </c:pt>
                <c:pt idx="3">
                  <c:v>Bis zu 12
Monate</c:v>
                </c:pt>
                <c:pt idx="4">
                  <c:v>Bis zu 24
Monate</c:v>
                </c:pt>
                <c:pt idx="5">
                  <c:v>Bis zu 36
Monate</c:v>
                </c:pt>
              </c:strCache>
            </c:strRef>
          </c:cat>
          <c:val>
            <c:numRef>
              <c:f>B_3_1_12!$C$46:$H$46</c:f>
              <c:numCache>
                <c:formatCode>0%</c:formatCode>
                <c:ptCount val="6"/>
                <c:pt idx="0">
                  <c:v>0.875</c:v>
                </c:pt>
                <c:pt idx="1">
                  <c:v>0.4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C-40CC-A7A1-F36356F81DA3}"/>
            </c:ext>
          </c:extLst>
        </c:ser>
        <c:ser>
          <c:idx val="1"/>
          <c:order val="1"/>
          <c:tx>
            <c:strRef>
              <c:f>B_3_1_12!$A$47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B_3_1_12!$C$45:$H$45</c:f>
              <c:strCache>
                <c:ptCount val="6"/>
                <c:pt idx="0">
                  <c:v>Bis zu 2
Monate</c:v>
                </c:pt>
                <c:pt idx="1">
                  <c:v>Bis zu 6
Monate</c:v>
                </c:pt>
                <c:pt idx="2">
                  <c:v>Bis zu 10
Monate</c:v>
                </c:pt>
                <c:pt idx="3">
                  <c:v>Bis zu 12
Monate</c:v>
                </c:pt>
                <c:pt idx="4">
                  <c:v>Bis zu 24
Monate</c:v>
                </c:pt>
                <c:pt idx="5">
                  <c:v>Bis zu 36
Monate</c:v>
                </c:pt>
              </c:strCache>
            </c:strRef>
          </c:cat>
          <c:val>
            <c:numRef>
              <c:f>B_3_1_12!$C$47:$H$47</c:f>
              <c:numCache>
                <c:formatCode>0%</c:formatCode>
                <c:ptCount val="6"/>
                <c:pt idx="0">
                  <c:v>0.125</c:v>
                </c:pt>
                <c:pt idx="1">
                  <c:v>0.6</c:v>
                </c:pt>
                <c:pt idx="2">
                  <c:v>0.66666666666666663</c:v>
                </c:pt>
                <c:pt idx="3">
                  <c:v>0.55555555555555558</c:v>
                </c:pt>
                <c:pt idx="4">
                  <c:v>0.44444444444444442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C-40CC-A7A1-F36356F81D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043392"/>
        <c:axId val="142045184"/>
      </c:barChart>
      <c:catAx>
        <c:axId val="142043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2045184"/>
        <c:crosses val="autoZero"/>
        <c:auto val="1"/>
        <c:lblAlgn val="ctr"/>
        <c:lblOffset val="100"/>
        <c:noMultiLvlLbl val="0"/>
      </c:catAx>
      <c:valAx>
        <c:axId val="14204518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42043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B_3_1_12!$I$8</c:f>
          <c:strCache>
            <c:ptCount val="1"/>
            <c:pt idx="0">
              <c:v>Elternzeit nach genehmigter Dauer</c:v>
            </c:pt>
          </c:strCache>
        </c:strRef>
      </c:tx>
      <c:overlay val="0"/>
      <c:txPr>
        <a:bodyPr/>
        <a:lstStyle/>
        <a:p>
          <a:pPr>
            <a:defRPr sz="1100" b="1" i="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10BC45"/>
            </a:solidFill>
            <a:ln>
              <a:solidFill>
                <a:srgbClr val="65020B"/>
              </a:solidFill>
            </a:ln>
          </c:spPr>
          <c:dPt>
            <c:idx val="1"/>
            <c:bubble3D val="0"/>
            <c:spPr>
              <a:solidFill>
                <a:srgbClr val="10BC45">
                  <a:alpha val="83137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04D-4355-9B3A-B4FC74F15C32}"/>
              </c:ext>
            </c:extLst>
          </c:dPt>
          <c:dPt>
            <c:idx val="2"/>
            <c:bubble3D val="0"/>
            <c:spPr>
              <a:solidFill>
                <a:srgbClr val="10BC45">
                  <a:alpha val="65882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04D-4355-9B3A-B4FC74F15C32}"/>
              </c:ext>
            </c:extLst>
          </c:dPt>
          <c:dPt>
            <c:idx val="3"/>
            <c:bubble3D val="0"/>
            <c:spPr>
              <a:solidFill>
                <a:srgbClr val="10BC45">
                  <a:alpha val="49020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04D-4355-9B3A-B4FC74F15C32}"/>
              </c:ext>
            </c:extLst>
          </c:dPt>
          <c:dPt>
            <c:idx val="4"/>
            <c:bubble3D val="0"/>
            <c:spPr>
              <a:solidFill>
                <a:srgbClr val="10BC45">
                  <a:alpha val="32157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04D-4355-9B3A-B4FC74F15C32}"/>
              </c:ext>
            </c:extLst>
          </c:dPt>
          <c:dPt>
            <c:idx val="5"/>
            <c:bubble3D val="0"/>
            <c:spPr>
              <a:solidFill>
                <a:srgbClr val="10BC45">
                  <a:alpha val="14902"/>
                </a:srgbClr>
              </a:solidFill>
              <a:ln>
                <a:solidFill>
                  <a:srgbClr val="65020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04D-4355-9B3A-B4FC74F15C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B_3_1_12!$B$49:$G$49</c:f>
              <c:strCache>
                <c:ptCount val="6"/>
                <c:pt idx="0">
                  <c:v>Bis zu 2
Monate</c:v>
                </c:pt>
                <c:pt idx="1">
                  <c:v>Bis zu 6
Monate</c:v>
                </c:pt>
                <c:pt idx="2">
                  <c:v>Bis zu 10
Monate</c:v>
                </c:pt>
                <c:pt idx="3">
                  <c:v>Bis zu 12
Monate</c:v>
                </c:pt>
                <c:pt idx="4">
                  <c:v>Bis zu 24
Monate</c:v>
                </c:pt>
                <c:pt idx="5">
                  <c:v>Bis zu 36
Monate</c:v>
                </c:pt>
              </c:strCache>
            </c:strRef>
          </c:cat>
          <c:val>
            <c:numRef>
              <c:f>B_3_1_12!$B$50:$G$50</c:f>
              <c:numCache>
                <c:formatCode>0%</c:formatCode>
                <c:ptCount val="6"/>
                <c:pt idx="0">
                  <c:v>0.24242424242424243</c:v>
                </c:pt>
                <c:pt idx="1">
                  <c:v>7.575757575757576E-2</c:v>
                </c:pt>
                <c:pt idx="2">
                  <c:v>0.13636363636363635</c:v>
                </c:pt>
                <c:pt idx="3">
                  <c:v>0.13636363636363635</c:v>
                </c:pt>
                <c:pt idx="4">
                  <c:v>0.13636363636363635</c:v>
                </c:pt>
                <c:pt idx="5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4-4565-9332-F384AEEBA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B_3_1_3!$K$6</c:f>
          <c:strCache>
            <c:ptCount val="1"/>
            <c:pt idx="0">
              <c:v>Beschäftigte E-Eingruppierung gesamt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7909-41CF-9CF8-53F58AA3EAD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7909-41CF-9CF8-53F58AA3EAD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(B_3_1_2!$D$31,B_3_1_2!$E$31)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B_3_1_3!$D$15:$E$15</c:f>
              <c:numCache>
                <c:formatCode>0%</c:formatCode>
                <c:ptCount val="2"/>
                <c:pt idx="0">
                  <c:v>0.40069686411149824</c:v>
                </c:pt>
                <c:pt idx="1">
                  <c:v>0.5993031358885017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6-4F19-957D-DB40226EC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B_3_1_3!$A$24</c:f>
          <c:strCache>
            <c:ptCount val="1"/>
            <c:pt idx="0">
              <c:v>Beschäftigte mit E-Eingruppierung nach Bereichen vergleichbar Laufbahngruppen und Frauen-/ Männeranteil in Prozent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B_3_1_3!$B$25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FF7D3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B_3_1_3!$A$26:$A$30</c:f>
              <c:strCache>
                <c:ptCount val="5"/>
                <c:pt idx="0">
                  <c:v>in Ausbildung</c:v>
                </c:pt>
                <c:pt idx="1">
                  <c:v>Vgl. LG 1.1</c:v>
                </c:pt>
                <c:pt idx="2">
                  <c:v>Vgl. LG 1.2</c:v>
                </c:pt>
                <c:pt idx="3">
                  <c:v>Vgl. LG 2.1</c:v>
                </c:pt>
                <c:pt idx="4">
                  <c:v>Vgl. LG 2.2</c:v>
                </c:pt>
              </c:strCache>
            </c:strRef>
          </c:cat>
          <c:val>
            <c:numRef>
              <c:f>B_3_1_3!$B$26:$B$30</c:f>
              <c:numCache>
                <c:formatCode>General</c:formatCode>
                <c:ptCount val="5"/>
                <c:pt idx="0">
                  <c:v>11</c:v>
                </c:pt>
                <c:pt idx="1">
                  <c:v>22</c:v>
                </c:pt>
                <c:pt idx="2">
                  <c:v>30</c:v>
                </c:pt>
                <c:pt idx="3">
                  <c:v>49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4-4851-ABCD-9D0563F990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465856"/>
        <c:axId val="137468544"/>
      </c:barChart>
      <c:catAx>
        <c:axId val="13746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468544"/>
        <c:crosses val="autoZero"/>
        <c:auto val="1"/>
        <c:lblAlgn val="ctr"/>
        <c:lblOffset val="100"/>
        <c:noMultiLvlLbl val="0"/>
      </c:catAx>
      <c:valAx>
        <c:axId val="13746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4658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B_3_1_3!$A$46</c:f>
          <c:strCache>
            <c:ptCount val="1"/>
            <c:pt idx="0">
              <c:v>Beschäftigte mit S-Eingruppierung nach Bereichen vergleichbar Laufbahngruppen und Frauen-/Männer- anteil in Prozent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B_3_1_3!$C$47</c:f>
              <c:strCache>
                <c:ptCount val="1"/>
                <c:pt idx="0">
                  <c:v>Frauen-
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B_3_1_3!$A$48:$A$52</c:f>
              <c:strCache>
                <c:ptCount val="5"/>
                <c:pt idx="0">
                  <c:v>in Ausbildung</c:v>
                </c:pt>
                <c:pt idx="1">
                  <c:v>Vgl. LG 1.1</c:v>
                </c:pt>
                <c:pt idx="2">
                  <c:v>Vgl. LG 1.2</c:v>
                </c:pt>
                <c:pt idx="3">
                  <c:v>Vgl. LG 2.1</c:v>
                </c:pt>
                <c:pt idx="4">
                  <c:v>gesamt</c:v>
                </c:pt>
              </c:strCache>
            </c:strRef>
          </c:cat>
          <c:val>
            <c:numRef>
              <c:f>B_3_1_3!$C$48:$C$52</c:f>
              <c:numCache>
                <c:formatCode>0%</c:formatCode>
                <c:ptCount val="5"/>
                <c:pt idx="0">
                  <c:v>0.1111111111111111</c:v>
                </c:pt>
                <c:pt idx="1">
                  <c:v>0.66666666666666663</c:v>
                </c:pt>
                <c:pt idx="2">
                  <c:v>0.2</c:v>
                </c:pt>
                <c:pt idx="3">
                  <c:v>0.79746835443037978</c:v>
                </c:pt>
                <c:pt idx="4">
                  <c:v>0.55813953488372092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3-4D2B-998C-03A138F5578B}"/>
            </c:ext>
          </c:extLst>
        </c:ser>
        <c:ser>
          <c:idx val="2"/>
          <c:order val="1"/>
          <c:tx>
            <c:strRef>
              <c:f>B_3_1_3!$D$47</c:f>
              <c:strCache>
                <c:ptCount val="1"/>
                <c:pt idx="0">
                  <c:v>Männer-
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B_3_1_3!$A$48:$A$52</c:f>
              <c:strCache>
                <c:ptCount val="5"/>
                <c:pt idx="0">
                  <c:v>in Ausbildung</c:v>
                </c:pt>
                <c:pt idx="1">
                  <c:v>Vgl. LG 1.1</c:v>
                </c:pt>
                <c:pt idx="2">
                  <c:v>Vgl. LG 1.2</c:v>
                </c:pt>
                <c:pt idx="3">
                  <c:v>Vgl. LG 2.1</c:v>
                </c:pt>
                <c:pt idx="4">
                  <c:v>gesamt</c:v>
                </c:pt>
              </c:strCache>
            </c:strRef>
          </c:cat>
          <c:val>
            <c:numRef>
              <c:f>B_3_1_3!$D$48:$D$52</c:f>
              <c:numCache>
                <c:formatCode>0%</c:formatCode>
                <c:ptCount val="5"/>
                <c:pt idx="0">
                  <c:v>0.88888888888888884</c:v>
                </c:pt>
                <c:pt idx="1">
                  <c:v>0.33333333333333331</c:v>
                </c:pt>
                <c:pt idx="2">
                  <c:v>0.8</c:v>
                </c:pt>
                <c:pt idx="3">
                  <c:v>0.20253164556962025</c:v>
                </c:pt>
                <c:pt idx="4">
                  <c:v>0.44186046511627908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3-4D2B-998C-03A138F55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109696"/>
        <c:axId val="138111232"/>
      </c:barChart>
      <c:catAx>
        <c:axId val="13810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111232"/>
        <c:crosses val="autoZero"/>
        <c:auto val="1"/>
        <c:lblAlgn val="ctr"/>
        <c:lblOffset val="100"/>
        <c:noMultiLvlLbl val="0"/>
      </c:catAx>
      <c:valAx>
        <c:axId val="1381112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81096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B_3_1_3!$P$38</c:f>
          <c:strCache>
            <c:ptCount val="1"/>
            <c:pt idx="0">
              <c:v>Beschäftigte S-Eingruppierung nach Frauen-/ 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08BEC"/>
              </a:solidFill>
            </c:spPr>
            <c:extLst>
              <c:ext xmlns:c16="http://schemas.microsoft.com/office/drawing/2014/chart" uri="{C3380CC4-5D6E-409C-BE32-E72D297353CC}">
                <c16:uniqueId val="{00000001-9835-432E-9935-1F13FE951A7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>
              <c:ext xmlns:c16="http://schemas.microsoft.com/office/drawing/2014/chart" uri="{C3380CC4-5D6E-409C-BE32-E72D297353CC}">
                <c16:uniqueId val="{00000003-9835-432E-9935-1F13FE951A7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B_3_1_3!$C$39:$D$39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B_3_1_3!$C$42:$D$42</c:f>
              <c:numCache>
                <c:formatCode>General</c:formatCode>
                <c:ptCount val="2"/>
                <c:pt idx="0">
                  <c:v>72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0D3-87B9-BF1558ABC8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txPr>
    <a:bodyPr/>
    <a:lstStyle/>
    <a:p>
      <a:pPr>
        <a:defRPr sz="1100"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17" Type="http://schemas.openxmlformats.org/officeDocument/2006/relationships/chart" Target="../charts/chart28.xml"/><Relationship Id="rId2" Type="http://schemas.openxmlformats.org/officeDocument/2006/relationships/chart" Target="../charts/chart13.xml"/><Relationship Id="rId16" Type="http://schemas.openxmlformats.org/officeDocument/2006/relationships/chart" Target="../charts/chart27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5" Type="http://schemas.openxmlformats.org/officeDocument/2006/relationships/chart" Target="../charts/chart2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11</xdr:col>
      <xdr:colOff>259842</xdr:colOff>
      <xdr:row>81</xdr:row>
      <xdr:rowOff>38650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" y="4907280"/>
          <a:ext cx="8794242" cy="6348010"/>
        </a:xfrm>
        <a:prstGeom prst="rect">
          <a:avLst/>
        </a:prstGeom>
      </xdr:spPr>
    </xdr:pic>
    <xdr:clientData/>
  </xdr:twoCellAnchor>
  <xdr:twoCellAnchor editAs="oneCell">
    <xdr:from>
      <xdr:col>6</xdr:col>
      <xdr:colOff>175261</xdr:colOff>
      <xdr:row>27</xdr:row>
      <xdr:rowOff>160020</xdr:rowOff>
    </xdr:from>
    <xdr:to>
      <xdr:col>9</xdr:col>
      <xdr:colOff>480061</xdr:colOff>
      <xdr:row>42</xdr:row>
      <xdr:rowOff>31837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1" y="4892040"/>
          <a:ext cx="2865120" cy="25007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59055</xdr:colOff>
      <xdr:row>21</xdr:row>
      <xdr:rowOff>87630</xdr:rowOff>
    </xdr:from>
    <xdr:to>
      <xdr:col>6</xdr:col>
      <xdr:colOff>461205</xdr:colOff>
      <xdr:row>37</xdr:row>
      <xdr:rowOff>8973</xdr:rowOff>
    </xdr:to>
    <xdr:graphicFrame macro="">
      <xdr:nvGraphicFramePr>
        <xdr:cNvPr id="5" name="D_Fort_alles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13</xdr:col>
      <xdr:colOff>129540</xdr:colOff>
      <xdr:row>5</xdr:row>
      <xdr:rowOff>55245</xdr:rowOff>
    </xdr:from>
    <xdr:to>
      <xdr:col>18</xdr:col>
      <xdr:colOff>398340</xdr:colOff>
      <xdr:row>15</xdr:row>
      <xdr:rowOff>10785</xdr:rowOff>
    </xdr:to>
    <xdr:graphicFrame macro="">
      <xdr:nvGraphicFramePr>
        <xdr:cNvPr id="2" name="d_fort_gesamt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11430</xdr:colOff>
      <xdr:row>24</xdr:row>
      <xdr:rowOff>49530</xdr:rowOff>
    </xdr:from>
    <xdr:to>
      <xdr:col>16</xdr:col>
      <xdr:colOff>341190</xdr:colOff>
      <xdr:row>39</xdr:row>
      <xdr:rowOff>142230</xdr:rowOff>
    </xdr:to>
    <xdr:graphicFrame macro="">
      <xdr:nvGraphicFramePr>
        <xdr:cNvPr id="3" name="d_fort_zeit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77791</xdr:rowOff>
    </xdr:from>
    <xdr:to>
      <xdr:col>5</xdr:col>
      <xdr:colOff>305312</xdr:colOff>
      <xdr:row>24</xdr:row>
      <xdr:rowOff>21266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49609</xdr:colOff>
      <xdr:row>30</xdr:row>
      <xdr:rowOff>70759</xdr:rowOff>
    </xdr:from>
    <xdr:to>
      <xdr:col>5</xdr:col>
      <xdr:colOff>354921</xdr:colOff>
      <xdr:row>41</xdr:row>
      <xdr:rowOff>196796</xdr:rowOff>
    </xdr:to>
    <xdr:graphicFrame macro="">
      <xdr:nvGraphicFramePr>
        <xdr:cNvPr id="5" name="D_urlaub_pflege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6</xdr:col>
      <xdr:colOff>34889</xdr:colOff>
      <xdr:row>10</xdr:row>
      <xdr:rowOff>78761</xdr:rowOff>
    </xdr:from>
    <xdr:to>
      <xdr:col>13</xdr:col>
      <xdr:colOff>244951</xdr:colOff>
      <xdr:row>24</xdr:row>
      <xdr:rowOff>22236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15240</xdr:colOff>
      <xdr:row>7</xdr:row>
      <xdr:rowOff>91440</xdr:rowOff>
    </xdr:from>
    <xdr:to>
      <xdr:col>20</xdr:col>
      <xdr:colOff>175693</xdr:colOff>
      <xdr:row>28</xdr:row>
      <xdr:rowOff>54602</xdr:rowOff>
    </xdr:to>
    <xdr:graphicFrame macro="">
      <xdr:nvGraphicFramePr>
        <xdr:cNvPr id="2" name="D_urlaub_grund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14</xdr:col>
      <xdr:colOff>1982</xdr:colOff>
      <xdr:row>35</xdr:row>
      <xdr:rowOff>50630</xdr:rowOff>
    </xdr:from>
    <xdr:to>
      <xdr:col>20</xdr:col>
      <xdr:colOff>85044</xdr:colOff>
      <xdr:row>48</xdr:row>
      <xdr:rowOff>208418</xdr:rowOff>
    </xdr:to>
    <xdr:graphicFrame macro="">
      <xdr:nvGraphicFramePr>
        <xdr:cNvPr id="3" name="d_urlaub_anteil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21</xdr:col>
      <xdr:colOff>963</xdr:colOff>
      <xdr:row>35</xdr:row>
      <xdr:rowOff>49664</xdr:rowOff>
    </xdr:from>
    <xdr:to>
      <xdr:col>26</xdr:col>
      <xdr:colOff>250713</xdr:colOff>
      <xdr:row>48</xdr:row>
      <xdr:rowOff>207452</xdr:rowOff>
    </xdr:to>
    <xdr:graphicFrame macro="">
      <xdr:nvGraphicFramePr>
        <xdr:cNvPr id="7" name="d_urlaub_anzahl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68580</xdr:colOff>
      <xdr:row>8</xdr:row>
      <xdr:rowOff>34290</xdr:rowOff>
    </xdr:from>
    <xdr:to>
      <xdr:col>6</xdr:col>
      <xdr:colOff>55440</xdr:colOff>
      <xdr:row>21</xdr:row>
      <xdr:rowOff>187950</xdr:rowOff>
    </xdr:to>
    <xdr:graphicFrame macro="">
      <xdr:nvGraphicFramePr>
        <xdr:cNvPr id="2" name="D_eltern_gesamt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38100</xdr:colOff>
      <xdr:row>29</xdr:row>
      <xdr:rowOff>53341</xdr:rowOff>
    </xdr:from>
    <xdr:to>
      <xdr:col>6</xdr:col>
      <xdr:colOff>21150</xdr:colOff>
      <xdr:row>39</xdr:row>
      <xdr:rowOff>297616</xdr:rowOff>
    </xdr:to>
    <xdr:graphicFrame macro="">
      <xdr:nvGraphicFramePr>
        <xdr:cNvPr id="3" name="D_eltern_anteil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7620</xdr:colOff>
      <xdr:row>8</xdr:row>
      <xdr:rowOff>80010</xdr:rowOff>
    </xdr:from>
    <xdr:to>
      <xdr:col>13</xdr:col>
      <xdr:colOff>276420</xdr:colOff>
      <xdr:row>22</xdr:row>
      <xdr:rowOff>35550</xdr:rowOff>
    </xdr:to>
    <xdr:graphicFrame macro="">
      <xdr:nvGraphicFramePr>
        <xdr:cNvPr id="4" name="D_eltern_anteil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5</xdr:row>
      <xdr:rowOff>7620</xdr:rowOff>
    </xdr:from>
    <xdr:to>
      <xdr:col>8</xdr:col>
      <xdr:colOff>15240</xdr:colOff>
      <xdr:row>5</xdr:row>
      <xdr:rowOff>190500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484620" y="1036320"/>
          <a:ext cx="411480" cy="1828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34288</xdr:colOff>
      <xdr:row>5</xdr:row>
      <xdr:rowOff>45084</xdr:rowOff>
    </xdr:from>
    <xdr:to>
      <xdr:col>10</xdr:col>
      <xdr:colOff>284038</xdr:colOff>
      <xdr:row>19</xdr:row>
      <xdr:rowOff>171121</xdr:rowOff>
    </xdr:to>
    <xdr:graphicFrame macro="">
      <xdr:nvGraphicFramePr>
        <xdr:cNvPr id="2" name="D_alle_Beschaeftigt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2370</xdr:colOff>
      <xdr:row>8</xdr:row>
      <xdr:rowOff>12176</xdr:rowOff>
    </xdr:from>
    <xdr:to>
      <xdr:col>10</xdr:col>
      <xdr:colOff>468598</xdr:colOff>
      <xdr:row>28</xdr:row>
      <xdr:rowOff>69102</xdr:rowOff>
    </xdr:to>
    <xdr:graphicFrame macro="">
      <xdr:nvGraphicFramePr>
        <xdr:cNvPr id="2" name="D_alle_Beamt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17</xdr:col>
      <xdr:colOff>2482</xdr:colOff>
      <xdr:row>8</xdr:row>
      <xdr:rowOff>28493</xdr:rowOff>
    </xdr:from>
    <xdr:to>
      <xdr:col>22</xdr:col>
      <xdr:colOff>468709</xdr:colOff>
      <xdr:row>22</xdr:row>
      <xdr:rowOff>95636</xdr:rowOff>
    </xdr:to>
    <xdr:graphicFrame macro="">
      <xdr:nvGraphicFramePr>
        <xdr:cNvPr id="8" name="D_Beamte_Anteil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24</xdr:col>
      <xdr:colOff>17610</xdr:colOff>
      <xdr:row>8</xdr:row>
      <xdr:rowOff>25941</xdr:rowOff>
    </xdr:from>
    <xdr:to>
      <xdr:col>29</xdr:col>
      <xdr:colOff>483837</xdr:colOff>
      <xdr:row>28</xdr:row>
      <xdr:rowOff>74104</xdr:rowOff>
    </xdr:to>
    <xdr:graphicFrame macro="">
      <xdr:nvGraphicFramePr>
        <xdr:cNvPr id="10" name="D_Anwaerter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11</xdr:col>
      <xdr:colOff>63000</xdr:colOff>
      <xdr:row>8</xdr:row>
      <xdr:rowOff>35896</xdr:rowOff>
    </xdr:from>
    <xdr:to>
      <xdr:col>16</xdr:col>
      <xdr:colOff>529227</xdr:colOff>
      <xdr:row>24</xdr:row>
      <xdr:rowOff>166292</xdr:rowOff>
    </xdr:to>
    <xdr:graphicFrame macro="">
      <xdr:nvGraphicFramePr>
        <xdr:cNvPr id="6" name="D_Beamte_L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0.00282</cdr:x>
      <cdr:y>0.88889</cdr:y>
    </cdr:from>
    <cdr:to>
      <cdr:x>0.99624</cdr:x>
      <cdr:y>1</cdr:y>
    </cdr:to>
    <cdr:sp macro="" textlink="B_3_1_2!$B$15">
      <cdr:nvSpPr>
        <cdr:cNvPr id="3" name="Textfeld 2"/>
        <cdr:cNvSpPr txBox="1"/>
      </cdr:nvSpPr>
      <cdr:spPr>
        <a:xfrm xmlns:a="http://schemas.openxmlformats.org/drawingml/2006/main">
          <a:off x="7620" y="1463040"/>
          <a:ext cx="268224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DCEDBF30-E1BD-4285-B4C0-ED39416954D9}" type="TxLink">
            <a:rPr 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de-DE" sz="1100"/>
        </a:p>
      </cdr:txBody>
    </cdr:sp>
  </cdr:relSizeAnchor>
  <cdr:relSizeAnchor xmlns:cdr="http://schemas.openxmlformats.org/drawingml/2006/chartDrawing">
    <cdr:from>
      <cdr:x>0.03333</cdr:x>
      <cdr:y>0.92083</cdr:y>
    </cdr:from>
    <cdr:to>
      <cdr:x>0.94667</cdr:x>
      <cdr:y>0.99306</cdr:y>
    </cdr:to>
    <cdr:sp macro="" textlink="B_3_1_2!$J$8">
      <cdr:nvSpPr>
        <cdr:cNvPr id="2" name="Textfeld 1"/>
        <cdr:cNvSpPr txBox="1"/>
      </cdr:nvSpPr>
      <cdr:spPr>
        <a:xfrm xmlns:a="http://schemas.openxmlformats.org/drawingml/2006/main">
          <a:off x="152400" y="2526030"/>
          <a:ext cx="4175760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D33EA76B-C6C2-445C-9545-DFD86A2B5DA3}" type="TxLink">
            <a:rPr 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de-DE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650</xdr:colOff>
      <xdr:row>6</xdr:row>
      <xdr:rowOff>86592</xdr:rowOff>
    </xdr:from>
    <xdr:to>
      <xdr:col>17</xdr:col>
      <xdr:colOff>207105</xdr:colOff>
      <xdr:row>21</xdr:row>
      <xdr:rowOff>167252</xdr:rowOff>
    </xdr:to>
    <xdr:graphicFrame macro="">
      <xdr:nvGraphicFramePr>
        <xdr:cNvPr id="2" name="D_AN_all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326280</xdr:colOff>
      <xdr:row>24</xdr:row>
      <xdr:rowOff>133859</xdr:rowOff>
    </xdr:from>
    <xdr:to>
      <xdr:col>11</xdr:col>
      <xdr:colOff>221008</xdr:colOff>
      <xdr:row>33</xdr:row>
      <xdr:rowOff>107683</xdr:rowOff>
    </xdr:to>
    <xdr:graphicFrame macro="">
      <xdr:nvGraphicFramePr>
        <xdr:cNvPr id="3" name="D_AN_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307608</xdr:colOff>
      <xdr:row>46</xdr:row>
      <xdr:rowOff>53150</xdr:rowOff>
    </xdr:from>
    <xdr:to>
      <xdr:col>11</xdr:col>
      <xdr:colOff>202336</xdr:colOff>
      <xdr:row>54</xdr:row>
      <xdr:rowOff>166194</xdr:rowOff>
    </xdr:to>
    <xdr:graphicFrame macro="">
      <xdr:nvGraphicFramePr>
        <xdr:cNvPr id="5" name="D_AN_S_gehalt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15</xdr:col>
      <xdr:colOff>27906</xdr:colOff>
      <xdr:row>39</xdr:row>
      <xdr:rowOff>56258</xdr:rowOff>
    </xdr:from>
    <xdr:to>
      <xdr:col>22</xdr:col>
      <xdr:colOff>234360</xdr:colOff>
      <xdr:row>47</xdr:row>
      <xdr:rowOff>173793</xdr:rowOff>
    </xdr:to>
    <xdr:graphicFrame macro="">
      <xdr:nvGraphicFramePr>
        <xdr:cNvPr id="6" name="D_AN_S_Anteil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15</xdr:col>
      <xdr:colOff>21904</xdr:colOff>
      <xdr:row>25</xdr:row>
      <xdr:rowOff>88476</xdr:rowOff>
    </xdr:from>
    <xdr:to>
      <xdr:col>22</xdr:col>
      <xdr:colOff>228358</xdr:colOff>
      <xdr:row>34</xdr:row>
      <xdr:rowOff>125841</xdr:rowOff>
    </xdr:to>
    <xdr:graphicFrame macro="">
      <xdr:nvGraphicFramePr>
        <xdr:cNvPr id="7" name="D_ane_anteil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23</xdr:col>
      <xdr:colOff>19355</xdr:colOff>
      <xdr:row>25</xdr:row>
      <xdr:rowOff>113980</xdr:rowOff>
    </xdr:from>
    <xdr:to>
      <xdr:col>30</xdr:col>
      <xdr:colOff>173855</xdr:colOff>
      <xdr:row>34</xdr:row>
      <xdr:rowOff>140562</xdr:rowOff>
    </xdr:to>
    <xdr:graphicFrame macro="">
      <xdr:nvGraphicFramePr>
        <xdr:cNvPr id="8" name="D_AN_E_Anteil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696350</xdr:colOff>
      <xdr:row>15</xdr:row>
      <xdr:rowOff>910</xdr:rowOff>
    </xdr:from>
    <xdr:to>
      <xdr:col>2</xdr:col>
      <xdr:colOff>390774</xdr:colOff>
      <xdr:row>23</xdr:row>
      <xdr:rowOff>57107</xdr:rowOff>
    </xdr:to>
    <xdr:graphicFrame macro="">
      <xdr:nvGraphicFramePr>
        <xdr:cNvPr id="23" name="D_BEA_verwalt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687558</xdr:colOff>
      <xdr:row>15</xdr:row>
      <xdr:rowOff>11978</xdr:rowOff>
    </xdr:from>
    <xdr:to>
      <xdr:col>6</xdr:col>
      <xdr:colOff>381982</xdr:colOff>
      <xdr:row>23</xdr:row>
      <xdr:rowOff>67673</xdr:rowOff>
    </xdr:to>
    <xdr:graphicFrame macro="">
      <xdr:nvGraphicFramePr>
        <xdr:cNvPr id="24" name="d_bea_gesund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695077</xdr:colOff>
      <xdr:row>15</xdr:row>
      <xdr:rowOff>15800</xdr:rowOff>
    </xdr:from>
    <xdr:to>
      <xdr:col>10</xdr:col>
      <xdr:colOff>389501</xdr:colOff>
      <xdr:row>23</xdr:row>
      <xdr:rowOff>71494</xdr:rowOff>
    </xdr:to>
    <xdr:graphicFrame macro="">
      <xdr:nvGraphicFramePr>
        <xdr:cNvPr id="25" name="d_bea_bau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12</xdr:col>
      <xdr:colOff>696070</xdr:colOff>
      <xdr:row>14</xdr:row>
      <xdr:rowOff>176815</xdr:rowOff>
    </xdr:from>
    <xdr:to>
      <xdr:col>14</xdr:col>
      <xdr:colOff>390493</xdr:colOff>
      <xdr:row>23</xdr:row>
      <xdr:rowOff>53216</xdr:rowOff>
    </xdr:to>
    <xdr:graphicFrame macro="">
      <xdr:nvGraphicFramePr>
        <xdr:cNvPr id="26" name="D_bea_tech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16</xdr:col>
      <xdr:colOff>704684</xdr:colOff>
      <xdr:row>14</xdr:row>
      <xdr:rowOff>173834</xdr:rowOff>
    </xdr:from>
    <xdr:to>
      <xdr:col>18</xdr:col>
      <xdr:colOff>399108</xdr:colOff>
      <xdr:row>23</xdr:row>
      <xdr:rowOff>52724</xdr:rowOff>
    </xdr:to>
    <xdr:graphicFrame macro="">
      <xdr:nvGraphicFramePr>
        <xdr:cNvPr id="27" name="D_bea_forst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698720</xdr:colOff>
      <xdr:row>15</xdr:row>
      <xdr:rowOff>833</xdr:rowOff>
    </xdr:from>
    <xdr:to>
      <xdr:col>22</xdr:col>
      <xdr:colOff>393144</xdr:colOff>
      <xdr:row>23</xdr:row>
      <xdr:rowOff>59018</xdr:rowOff>
    </xdr:to>
    <xdr:graphicFrame macro="">
      <xdr:nvGraphicFramePr>
        <xdr:cNvPr id="28" name="d_bea_nicht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24</xdr:col>
      <xdr:colOff>690769</xdr:colOff>
      <xdr:row>15</xdr:row>
      <xdr:rowOff>15469</xdr:rowOff>
    </xdr:from>
    <xdr:to>
      <xdr:col>26</xdr:col>
      <xdr:colOff>385193</xdr:colOff>
      <xdr:row>23</xdr:row>
      <xdr:rowOff>73652</xdr:rowOff>
    </xdr:to>
    <xdr:graphicFrame macro="">
      <xdr:nvGraphicFramePr>
        <xdr:cNvPr id="29" name="d_bea_feuer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688451</xdr:colOff>
      <xdr:row>37</xdr:row>
      <xdr:rowOff>18120</xdr:rowOff>
    </xdr:from>
    <xdr:to>
      <xdr:col>2</xdr:col>
      <xdr:colOff>382875</xdr:colOff>
      <xdr:row>45</xdr:row>
      <xdr:rowOff>76306</xdr:rowOff>
    </xdr:to>
    <xdr:graphicFrame macro="">
      <xdr:nvGraphicFramePr>
        <xdr:cNvPr id="30" name="D_ane_verwalt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4</xdr:col>
      <xdr:colOff>693420</xdr:colOff>
      <xdr:row>37</xdr:row>
      <xdr:rowOff>15800</xdr:rowOff>
    </xdr:from>
    <xdr:to>
      <xdr:col>6</xdr:col>
      <xdr:colOff>387844</xdr:colOff>
      <xdr:row>45</xdr:row>
      <xdr:rowOff>73986</xdr:rowOff>
    </xdr:to>
    <xdr:graphicFrame macro="">
      <xdr:nvGraphicFramePr>
        <xdr:cNvPr id="31" name="d_ane_gesund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681824</xdr:colOff>
      <xdr:row>37</xdr:row>
      <xdr:rowOff>9175</xdr:rowOff>
    </xdr:from>
    <xdr:to>
      <xdr:col>10</xdr:col>
      <xdr:colOff>376248</xdr:colOff>
      <xdr:row>45</xdr:row>
      <xdr:rowOff>67360</xdr:rowOff>
    </xdr:to>
    <xdr:graphicFrame macro="">
      <xdr:nvGraphicFramePr>
        <xdr:cNvPr id="32" name="d_ane_bau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12</xdr:col>
      <xdr:colOff>696071</xdr:colOff>
      <xdr:row>37</xdr:row>
      <xdr:rowOff>17789</xdr:rowOff>
    </xdr:from>
    <xdr:to>
      <xdr:col>14</xdr:col>
      <xdr:colOff>390494</xdr:colOff>
      <xdr:row>45</xdr:row>
      <xdr:rowOff>75973</xdr:rowOff>
    </xdr:to>
    <xdr:graphicFrame macro="">
      <xdr:nvGraphicFramePr>
        <xdr:cNvPr id="33" name="D_ane_tech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16</xdr:col>
      <xdr:colOff>684806</xdr:colOff>
      <xdr:row>36</xdr:row>
      <xdr:rowOff>173831</xdr:rowOff>
    </xdr:from>
    <xdr:to>
      <xdr:col>18</xdr:col>
      <xdr:colOff>379230</xdr:colOff>
      <xdr:row>45</xdr:row>
      <xdr:rowOff>52722</xdr:rowOff>
    </xdr:to>
    <xdr:graphicFrame macro="">
      <xdr:nvGraphicFramePr>
        <xdr:cNvPr id="34" name="D_ane_forst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20</xdr:col>
      <xdr:colOff>692094</xdr:colOff>
      <xdr:row>37</xdr:row>
      <xdr:rowOff>14476</xdr:rowOff>
    </xdr:from>
    <xdr:to>
      <xdr:col>22</xdr:col>
      <xdr:colOff>386518</xdr:colOff>
      <xdr:row>45</xdr:row>
      <xdr:rowOff>72662</xdr:rowOff>
    </xdr:to>
    <xdr:graphicFrame macro="">
      <xdr:nvGraphicFramePr>
        <xdr:cNvPr id="35" name="d_ane_nicht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24</xdr:col>
      <xdr:colOff>684143</xdr:colOff>
      <xdr:row>37</xdr:row>
      <xdr:rowOff>22096</xdr:rowOff>
    </xdr:from>
    <xdr:to>
      <xdr:col>26</xdr:col>
      <xdr:colOff>378567</xdr:colOff>
      <xdr:row>45</xdr:row>
      <xdr:rowOff>80281</xdr:rowOff>
    </xdr:to>
    <xdr:graphicFrame macro="">
      <xdr:nvGraphicFramePr>
        <xdr:cNvPr id="36" name="d_ane_feuer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28</xdr:col>
      <xdr:colOff>690769</xdr:colOff>
      <xdr:row>37</xdr:row>
      <xdr:rowOff>15469</xdr:rowOff>
    </xdr:from>
    <xdr:to>
      <xdr:col>30</xdr:col>
      <xdr:colOff>385192</xdr:colOff>
      <xdr:row>45</xdr:row>
      <xdr:rowOff>73653</xdr:rowOff>
    </xdr:to>
    <xdr:graphicFrame macro="">
      <xdr:nvGraphicFramePr>
        <xdr:cNvPr id="37" name="d_ane_ttv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701703</xdr:colOff>
      <xdr:row>60</xdr:row>
      <xdr:rowOff>24747</xdr:rowOff>
    </xdr:from>
    <xdr:to>
      <xdr:col>2</xdr:col>
      <xdr:colOff>396127</xdr:colOff>
      <xdr:row>68</xdr:row>
      <xdr:rowOff>82932</xdr:rowOff>
    </xdr:to>
    <xdr:graphicFrame macro="">
      <xdr:nvGraphicFramePr>
        <xdr:cNvPr id="18" name="D_ans_gesund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4</xdr:col>
      <xdr:colOff>707665</xdr:colOff>
      <xdr:row>59</xdr:row>
      <xdr:rowOff>178804</xdr:rowOff>
    </xdr:from>
    <xdr:to>
      <xdr:col>6</xdr:col>
      <xdr:colOff>402089</xdr:colOff>
      <xdr:row>68</xdr:row>
      <xdr:rowOff>57695</xdr:rowOff>
    </xdr:to>
    <xdr:graphicFrame macro="">
      <xdr:nvGraphicFramePr>
        <xdr:cNvPr id="19" name="d_ans_sozial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22167</xdr:colOff>
      <xdr:row>6</xdr:row>
      <xdr:rowOff>57381</xdr:rowOff>
    </xdr:from>
    <xdr:to>
      <xdr:col>14</xdr:col>
      <xdr:colOff>339952</xdr:colOff>
      <xdr:row>35</xdr:row>
      <xdr:rowOff>119279</xdr:rowOff>
    </xdr:to>
    <xdr:graphicFrame macro="">
      <xdr:nvGraphicFramePr>
        <xdr:cNvPr id="5" name="D_unter_beamte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37407</xdr:colOff>
      <xdr:row>38</xdr:row>
      <xdr:rowOff>22552</xdr:rowOff>
    </xdr:from>
    <xdr:to>
      <xdr:col>14</xdr:col>
      <xdr:colOff>355192</xdr:colOff>
      <xdr:row>68</xdr:row>
      <xdr:rowOff>171472</xdr:rowOff>
    </xdr:to>
    <xdr:graphicFrame macro="">
      <xdr:nvGraphicFramePr>
        <xdr:cNvPr id="8" name="D_unter_ane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4718</xdr:colOff>
      <xdr:row>73</xdr:row>
      <xdr:rowOff>61269</xdr:rowOff>
    </xdr:from>
    <xdr:to>
      <xdr:col>14</xdr:col>
      <xdr:colOff>322503</xdr:colOff>
      <xdr:row>93</xdr:row>
      <xdr:rowOff>159839</xdr:rowOff>
    </xdr:to>
    <xdr:graphicFrame macro="">
      <xdr:nvGraphicFramePr>
        <xdr:cNvPr id="9" name="d_unter_ans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14778</xdr:colOff>
      <xdr:row>97</xdr:row>
      <xdr:rowOff>42531</xdr:rowOff>
    </xdr:from>
    <xdr:to>
      <xdr:col>14</xdr:col>
      <xdr:colOff>332563</xdr:colOff>
      <xdr:row>115</xdr:row>
      <xdr:rowOff>160717</xdr:rowOff>
    </xdr:to>
    <xdr:graphicFrame macro="">
      <xdr:nvGraphicFramePr>
        <xdr:cNvPr id="6" name="d_unter_ans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64871</xdr:colOff>
      <xdr:row>19</xdr:row>
      <xdr:rowOff>81433</xdr:rowOff>
    </xdr:from>
    <xdr:to>
      <xdr:col>8</xdr:col>
      <xdr:colOff>315741</xdr:colOff>
      <xdr:row>34</xdr:row>
      <xdr:rowOff>104657</xdr:rowOff>
    </xdr:to>
    <xdr:graphicFrame macro="">
      <xdr:nvGraphicFramePr>
        <xdr:cNvPr id="2" name="D_fuehr_antei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85523</xdr:colOff>
      <xdr:row>19</xdr:row>
      <xdr:rowOff>67080</xdr:rowOff>
    </xdr:from>
    <xdr:to>
      <xdr:col>16</xdr:col>
      <xdr:colOff>112276</xdr:colOff>
      <xdr:row>34</xdr:row>
      <xdr:rowOff>90304</xdr:rowOff>
    </xdr:to>
    <xdr:graphicFrame macro="">
      <xdr:nvGraphicFramePr>
        <xdr:cNvPr id="4" name="D_fuehr_zeit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122655</xdr:colOff>
      <xdr:row>62</xdr:row>
      <xdr:rowOff>196087</xdr:rowOff>
    </xdr:from>
    <xdr:to>
      <xdr:col>14</xdr:col>
      <xdr:colOff>1341714</xdr:colOff>
      <xdr:row>74</xdr:row>
      <xdr:rowOff>71132</xdr:rowOff>
    </xdr:to>
    <xdr:graphicFrame macro="">
      <xdr:nvGraphicFramePr>
        <xdr:cNvPr id="8" name="D_fuehr_ebenen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80683</xdr:colOff>
      <xdr:row>41</xdr:row>
      <xdr:rowOff>78440</xdr:rowOff>
    </xdr:from>
    <xdr:to>
      <xdr:col>10</xdr:col>
      <xdr:colOff>167948</xdr:colOff>
      <xdr:row>59</xdr:row>
      <xdr:rowOff>166538</xdr:rowOff>
    </xdr:to>
    <xdr:graphicFrame macro="">
      <xdr:nvGraphicFramePr>
        <xdr:cNvPr id="3" name="d_fuehr_gesamt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134220</xdr:colOff>
      <xdr:row>14</xdr:row>
      <xdr:rowOff>60717</xdr:rowOff>
    </xdr:from>
    <xdr:to>
      <xdr:col>20</xdr:col>
      <xdr:colOff>104432</xdr:colOff>
      <xdr:row>31</xdr:row>
      <xdr:rowOff>41675</xdr:rowOff>
    </xdr:to>
    <xdr:graphicFrame macro="">
      <xdr:nvGraphicFramePr>
        <xdr:cNvPr id="3" name="D_teil_voll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96154</xdr:colOff>
      <xdr:row>14</xdr:row>
      <xdr:rowOff>39006</xdr:rowOff>
    </xdr:from>
    <xdr:to>
      <xdr:col>6</xdr:col>
      <xdr:colOff>1078915</xdr:colOff>
      <xdr:row>29</xdr:row>
      <xdr:rowOff>101888</xdr:rowOff>
    </xdr:to>
    <xdr:graphicFrame macro="">
      <xdr:nvGraphicFramePr>
        <xdr:cNvPr id="7" name="D_teil_gesamtanteil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137901</xdr:colOff>
      <xdr:row>34</xdr:row>
      <xdr:rowOff>64330</xdr:rowOff>
    </xdr:from>
    <xdr:to>
      <xdr:col>10</xdr:col>
      <xdr:colOff>35640</xdr:colOff>
      <xdr:row>47</xdr:row>
      <xdr:rowOff>143778</xdr:rowOff>
    </xdr:to>
    <xdr:graphicFrame macro="">
      <xdr:nvGraphicFramePr>
        <xdr:cNvPr id="8" name="D_teil_Teilanteile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Benutzerdefiniert 1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65020B"/>
      </a:accent1>
      <a:accent2>
        <a:srgbClr val="FF4F36"/>
      </a:accent2>
      <a:accent3>
        <a:srgbClr val="ADEC03"/>
      </a:accent3>
      <a:accent4>
        <a:srgbClr val="5489A8"/>
      </a:accent4>
      <a:accent5>
        <a:srgbClr val="23B7B4"/>
      </a:accent5>
      <a:accent6>
        <a:srgbClr val="9DD4E8"/>
      </a:accent6>
      <a:hlink>
        <a:srgbClr val="0000FF"/>
      </a:hlink>
      <a:folHlink>
        <a:srgbClr val="800080"/>
      </a:folHlink>
    </a:clrScheme>
    <a:fontScheme name="Larissa Klassisch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workbookViewId="0"/>
  </sheetViews>
  <sheetFormatPr baseColWidth="10" defaultRowHeight="14" x14ac:dyDescent="0.3"/>
  <cols>
    <col min="4" max="4" width="15.08203125" bestFit="1" customWidth="1"/>
    <col min="7" max="7" width="19.08203125" customWidth="1"/>
  </cols>
  <sheetData>
    <row r="1" spans="1:11" x14ac:dyDescent="0.3">
      <c r="A1" s="68"/>
      <c r="B1" s="681" t="s">
        <v>13</v>
      </c>
      <c r="C1" s="681"/>
      <c r="D1" s="681"/>
      <c r="E1" s="681"/>
      <c r="F1" s="681"/>
      <c r="G1" s="681"/>
      <c r="H1" s="681"/>
      <c r="I1" s="681"/>
      <c r="J1" s="681"/>
      <c r="K1" s="681"/>
    </row>
    <row r="2" spans="1:11" x14ac:dyDescent="0.3">
      <c r="B2" s="681"/>
      <c r="C2" s="681"/>
      <c r="D2" s="681"/>
      <c r="E2" s="681"/>
      <c r="F2" s="681"/>
      <c r="G2" s="681"/>
      <c r="H2" s="681"/>
      <c r="I2" s="681"/>
      <c r="J2" s="681"/>
      <c r="K2" s="681"/>
    </row>
    <row r="4" spans="1:11" x14ac:dyDescent="0.3">
      <c r="A4" s="11"/>
      <c r="B4" s="209"/>
      <c r="C4" s="209"/>
      <c r="D4" s="209"/>
      <c r="E4" s="209"/>
      <c r="F4" s="209"/>
      <c r="G4" s="209"/>
      <c r="H4" s="11"/>
      <c r="I4" s="11"/>
      <c r="J4" s="11"/>
      <c r="K4" s="11"/>
    </row>
    <row r="5" spans="1:11" x14ac:dyDescent="0.3">
      <c r="A5" s="667"/>
      <c r="B5" s="680" t="s">
        <v>145</v>
      </c>
      <c r="C5" s="680"/>
      <c r="D5" s="680"/>
      <c r="E5" s="680"/>
      <c r="F5" s="680"/>
      <c r="G5" s="680"/>
      <c r="H5" s="11"/>
      <c r="I5" s="11"/>
      <c r="J5" s="11"/>
      <c r="K5" s="11"/>
    </row>
    <row r="6" spans="1:11" x14ac:dyDescent="0.3">
      <c r="A6" s="667"/>
      <c r="B6" s="668"/>
      <c r="C6" s="668"/>
      <c r="D6" s="668"/>
      <c r="E6" s="668"/>
      <c r="F6" s="668"/>
      <c r="G6" s="668"/>
      <c r="H6" s="11"/>
      <c r="I6" s="11"/>
      <c r="J6" s="11"/>
      <c r="K6" s="11"/>
    </row>
    <row r="7" spans="1:11" x14ac:dyDescent="0.3">
      <c r="A7" s="667"/>
      <c r="B7" s="668" t="s">
        <v>146</v>
      </c>
      <c r="C7" s="668"/>
      <c r="D7" s="668"/>
      <c r="E7" s="668"/>
      <c r="F7" s="668"/>
      <c r="G7" s="668"/>
      <c r="H7" s="11"/>
      <c r="I7" s="11"/>
      <c r="J7" s="11"/>
      <c r="K7" s="11"/>
    </row>
    <row r="8" spans="1:11" x14ac:dyDescent="0.3">
      <c r="A8" s="667"/>
      <c r="B8" s="669"/>
      <c r="C8" s="669"/>
      <c r="D8" s="669"/>
      <c r="E8" s="669"/>
      <c r="F8" s="669"/>
      <c r="G8" s="669"/>
      <c r="H8" s="11"/>
      <c r="I8" s="11"/>
      <c r="J8" s="11"/>
      <c r="K8" s="11"/>
    </row>
    <row r="9" spans="1:11" x14ac:dyDescent="0.3">
      <c r="A9" s="667"/>
      <c r="B9" s="680" t="s">
        <v>148</v>
      </c>
      <c r="C9" s="680"/>
      <c r="D9" s="680"/>
      <c r="E9" s="680"/>
      <c r="F9" s="680"/>
      <c r="G9" s="680"/>
      <c r="H9" s="11"/>
      <c r="I9" s="11"/>
      <c r="J9" s="11"/>
      <c r="K9" s="11"/>
    </row>
    <row r="10" spans="1:11" x14ac:dyDescent="0.3">
      <c r="A10" s="667"/>
      <c r="B10" s="669"/>
      <c r="C10" s="669"/>
      <c r="D10" s="669"/>
      <c r="E10" s="669"/>
      <c r="F10" s="669"/>
      <c r="G10" s="669"/>
      <c r="H10" s="11"/>
      <c r="I10" s="11"/>
      <c r="J10" s="11"/>
      <c r="K10" s="11"/>
    </row>
    <row r="11" spans="1:11" x14ac:dyDescent="0.3">
      <c r="A11" s="667"/>
      <c r="B11" s="680" t="s">
        <v>1</v>
      </c>
      <c r="C11" s="680"/>
      <c r="D11" s="680"/>
      <c r="E11" s="680"/>
      <c r="F11" s="680"/>
      <c r="G11" s="680"/>
      <c r="H11" s="11"/>
      <c r="I11" s="11"/>
      <c r="J11" s="11"/>
      <c r="K11" s="11"/>
    </row>
    <row r="12" spans="1:11" x14ac:dyDescent="0.3">
      <c r="A12" s="667"/>
      <c r="B12" s="669"/>
      <c r="C12" s="669"/>
      <c r="D12" s="669"/>
      <c r="E12" s="669"/>
      <c r="F12" s="669"/>
      <c r="G12" s="669"/>
      <c r="H12" s="11"/>
      <c r="I12" s="11"/>
      <c r="J12" s="11"/>
      <c r="K12" s="11"/>
    </row>
    <row r="13" spans="1:11" x14ac:dyDescent="0.3">
      <c r="A13" s="667"/>
      <c r="B13" s="680" t="s">
        <v>2</v>
      </c>
      <c r="C13" s="680"/>
      <c r="D13" s="680"/>
      <c r="E13" s="680"/>
      <c r="F13" s="680"/>
      <c r="G13" s="680"/>
      <c r="H13" s="11"/>
      <c r="I13" s="11"/>
      <c r="J13" s="11"/>
      <c r="K13" s="11"/>
    </row>
    <row r="14" spans="1:11" x14ac:dyDescent="0.3">
      <c r="A14" s="667"/>
      <c r="B14" s="669"/>
      <c r="C14" s="669"/>
      <c r="D14" s="669"/>
      <c r="E14" s="669"/>
      <c r="F14" s="669"/>
      <c r="G14" s="669"/>
      <c r="H14" s="11"/>
      <c r="I14" s="11"/>
      <c r="J14" s="11"/>
      <c r="K14" s="11"/>
    </row>
    <row r="15" spans="1:11" x14ac:dyDescent="0.3">
      <c r="A15" s="667"/>
      <c r="B15" s="680" t="s">
        <v>3</v>
      </c>
      <c r="C15" s="680"/>
      <c r="D15" s="680"/>
      <c r="E15" s="680"/>
      <c r="F15" s="680"/>
      <c r="G15" s="680"/>
      <c r="H15" s="11"/>
      <c r="I15" s="11"/>
      <c r="J15" s="11"/>
      <c r="K15" s="11"/>
    </row>
    <row r="16" spans="1:11" x14ac:dyDescent="0.3">
      <c r="A16" s="667"/>
      <c r="B16" s="669"/>
      <c r="C16" s="669"/>
      <c r="D16" s="669"/>
      <c r="E16" s="669"/>
      <c r="F16" s="669"/>
      <c r="G16" s="669"/>
      <c r="H16" s="11"/>
      <c r="I16" s="11"/>
      <c r="J16" s="11"/>
      <c r="K16" s="11"/>
    </row>
    <row r="17" spans="1:11" x14ac:dyDescent="0.3">
      <c r="A17" s="667"/>
      <c r="B17" s="680" t="s">
        <v>280</v>
      </c>
      <c r="C17" s="680"/>
      <c r="D17" s="680"/>
      <c r="E17" s="680"/>
      <c r="F17" s="680"/>
      <c r="G17" s="680"/>
      <c r="H17" s="11"/>
      <c r="I17" s="11"/>
      <c r="J17" s="11"/>
      <c r="K17" s="11"/>
    </row>
    <row r="18" spans="1:11" x14ac:dyDescent="0.3">
      <c r="A18" s="667"/>
      <c r="B18" s="669"/>
      <c r="C18" s="669"/>
      <c r="D18" s="669"/>
      <c r="E18" s="669"/>
      <c r="F18" s="669"/>
      <c r="G18" s="669"/>
      <c r="H18" s="11"/>
      <c r="I18" s="11"/>
      <c r="J18" s="11"/>
      <c r="K18" s="11"/>
    </row>
    <row r="19" spans="1:11" x14ac:dyDescent="0.3">
      <c r="A19" s="667"/>
      <c r="B19" s="680" t="s">
        <v>281</v>
      </c>
      <c r="C19" s="680"/>
      <c r="D19" s="680"/>
      <c r="E19" s="680"/>
      <c r="F19" s="680"/>
      <c r="G19" s="680"/>
      <c r="H19" s="11"/>
      <c r="I19" s="11"/>
      <c r="J19" s="11"/>
      <c r="K19" s="11"/>
    </row>
    <row r="20" spans="1:11" x14ac:dyDescent="0.3">
      <c r="A20" s="667"/>
      <c r="B20" s="669"/>
      <c r="C20" s="669"/>
      <c r="D20" s="669"/>
      <c r="E20" s="669"/>
      <c r="F20" s="669"/>
      <c r="G20" s="669"/>
      <c r="H20" s="11"/>
      <c r="I20" s="11"/>
      <c r="J20" s="11"/>
      <c r="K20" s="11"/>
    </row>
    <row r="21" spans="1:11" x14ac:dyDescent="0.3">
      <c r="A21" s="667"/>
      <c r="B21" s="680" t="s">
        <v>4</v>
      </c>
      <c r="C21" s="680"/>
      <c r="D21" s="680"/>
      <c r="E21" s="680"/>
      <c r="F21" s="680"/>
      <c r="G21" s="680"/>
      <c r="H21" s="11"/>
      <c r="I21" s="11"/>
      <c r="J21" s="11"/>
      <c r="K21" s="11"/>
    </row>
    <row r="22" spans="1:11" x14ac:dyDescent="0.3">
      <c r="A22" s="667"/>
      <c r="B22" s="669"/>
      <c r="C22" s="669"/>
      <c r="D22" s="669"/>
      <c r="E22" s="669"/>
      <c r="F22" s="669"/>
      <c r="G22" s="669"/>
      <c r="H22" s="11"/>
      <c r="I22" s="11"/>
      <c r="J22" s="11"/>
      <c r="K22" s="11"/>
    </row>
    <row r="23" spans="1:11" x14ac:dyDescent="0.3">
      <c r="A23" s="667"/>
      <c r="B23" s="680" t="s">
        <v>5</v>
      </c>
      <c r="C23" s="680"/>
      <c r="D23" s="680"/>
      <c r="E23" s="680"/>
      <c r="F23" s="680"/>
      <c r="G23" s="680"/>
      <c r="H23" s="11"/>
      <c r="I23" s="11"/>
      <c r="J23" s="11"/>
      <c r="K23" s="11"/>
    </row>
    <row r="24" spans="1:11" x14ac:dyDescent="0.3">
      <c r="A24" s="667"/>
      <c r="B24" s="669"/>
      <c r="C24" s="669"/>
      <c r="D24" s="669"/>
      <c r="E24" s="669"/>
      <c r="F24" s="669"/>
      <c r="G24" s="669"/>
      <c r="H24" s="11"/>
      <c r="I24" s="11"/>
      <c r="J24" s="11"/>
      <c r="K24" s="11"/>
    </row>
    <row r="25" spans="1:11" x14ac:dyDescent="0.3">
      <c r="A25" s="667"/>
      <c r="B25" s="680" t="s">
        <v>6</v>
      </c>
      <c r="C25" s="680"/>
      <c r="D25" s="680"/>
      <c r="E25" s="680"/>
      <c r="F25" s="680"/>
      <c r="G25" s="680"/>
      <c r="H25" s="11"/>
      <c r="I25" s="11"/>
      <c r="J25" s="11"/>
      <c r="K25" s="11"/>
    </row>
    <row r="26" spans="1:11" x14ac:dyDescent="0.3">
      <c r="A26" s="667"/>
      <c r="B26" s="669"/>
      <c r="C26" s="669"/>
      <c r="D26" s="669"/>
      <c r="E26" s="669"/>
      <c r="F26" s="669"/>
      <c r="G26" s="669"/>
      <c r="H26" s="11"/>
      <c r="I26" s="11"/>
      <c r="J26" s="11"/>
      <c r="K26" s="11"/>
    </row>
    <row r="27" spans="1:11" x14ac:dyDescent="0.3">
      <c r="A27" s="667"/>
      <c r="B27" s="680" t="s">
        <v>7</v>
      </c>
      <c r="C27" s="680"/>
      <c r="D27" s="680"/>
      <c r="E27" s="680"/>
      <c r="F27" s="680"/>
      <c r="G27" s="680"/>
      <c r="H27" s="11"/>
      <c r="I27" s="11"/>
      <c r="J27" s="11"/>
      <c r="K27" s="11"/>
    </row>
    <row r="28" spans="1:11" x14ac:dyDescent="0.3">
      <c r="A28" s="667"/>
      <c r="B28" s="669"/>
      <c r="C28" s="669"/>
      <c r="D28" s="669"/>
      <c r="E28" s="669"/>
      <c r="F28" s="669"/>
      <c r="G28" s="669"/>
      <c r="H28" s="11"/>
      <c r="I28" s="11"/>
      <c r="J28" s="11"/>
      <c r="K28" s="11"/>
    </row>
    <row r="29" spans="1:11" x14ac:dyDescent="0.3">
      <c r="A29" s="667"/>
      <c r="B29" s="680" t="s">
        <v>8</v>
      </c>
      <c r="C29" s="680"/>
      <c r="D29" s="680"/>
      <c r="E29" s="680"/>
      <c r="F29" s="680"/>
      <c r="G29" s="680"/>
      <c r="H29" s="11"/>
      <c r="I29" s="11"/>
      <c r="J29" s="11"/>
      <c r="K29" s="11"/>
    </row>
    <row r="30" spans="1:11" x14ac:dyDescent="0.3">
      <c r="A30" s="667"/>
      <c r="B30" s="669"/>
      <c r="C30" s="669"/>
      <c r="D30" s="669"/>
      <c r="E30" s="669"/>
      <c r="F30" s="669"/>
      <c r="G30" s="669"/>
      <c r="H30" s="11"/>
      <c r="I30" s="11"/>
      <c r="J30" s="11"/>
      <c r="K30" s="11"/>
    </row>
    <row r="31" spans="1:11" x14ac:dyDescent="0.3">
      <c r="A31" s="667"/>
      <c r="B31" s="680" t="s">
        <v>9</v>
      </c>
      <c r="C31" s="680"/>
      <c r="D31" s="680"/>
      <c r="E31" s="680"/>
      <c r="F31" s="680"/>
      <c r="G31" s="680"/>
      <c r="H31" s="11"/>
      <c r="I31" s="11"/>
      <c r="J31" s="11"/>
      <c r="K31" s="11"/>
    </row>
    <row r="32" spans="1:11" x14ac:dyDescent="0.3">
      <c r="A32" s="667"/>
      <c r="B32" s="669"/>
      <c r="C32" s="669"/>
      <c r="D32" s="669"/>
      <c r="E32" s="669"/>
      <c r="F32" s="669"/>
      <c r="G32" s="669"/>
      <c r="H32" s="11"/>
      <c r="I32" s="11"/>
      <c r="J32" s="11"/>
      <c r="K32" s="11"/>
    </row>
    <row r="33" spans="1:11" x14ac:dyDescent="0.3">
      <c r="A33" s="667"/>
      <c r="B33" s="680" t="s">
        <v>10</v>
      </c>
      <c r="C33" s="680"/>
      <c r="D33" s="680"/>
      <c r="E33" s="680"/>
      <c r="F33" s="680"/>
      <c r="G33" s="680"/>
      <c r="H33" s="11"/>
      <c r="I33" s="11"/>
      <c r="J33" s="11"/>
      <c r="K33" s="11"/>
    </row>
    <row r="34" spans="1:11" x14ac:dyDescent="0.3">
      <c r="A34" s="667"/>
      <c r="B34" s="669"/>
      <c r="C34" s="669"/>
      <c r="D34" s="669"/>
      <c r="E34" s="669"/>
      <c r="F34" s="669"/>
      <c r="G34" s="669"/>
      <c r="H34" s="11"/>
      <c r="I34" s="11"/>
      <c r="J34" s="11"/>
      <c r="K34" s="11"/>
    </row>
    <row r="35" spans="1:11" x14ac:dyDescent="0.3">
      <c r="A35" s="667"/>
      <c r="B35" s="680" t="s">
        <v>11</v>
      </c>
      <c r="C35" s="680"/>
      <c r="D35" s="680"/>
      <c r="E35" s="680"/>
      <c r="F35" s="680"/>
      <c r="G35" s="680"/>
      <c r="H35" s="11"/>
      <c r="I35" s="11"/>
      <c r="J35" s="11"/>
      <c r="K35" s="11"/>
    </row>
    <row r="36" spans="1:11" x14ac:dyDescent="0.3">
      <c r="A36" s="667"/>
      <c r="B36" s="669"/>
      <c r="C36" s="669"/>
      <c r="D36" s="669"/>
      <c r="E36" s="669"/>
      <c r="F36" s="669"/>
      <c r="G36" s="669"/>
      <c r="H36" s="11"/>
      <c r="I36" s="11"/>
      <c r="J36" s="11"/>
      <c r="K36" s="11"/>
    </row>
    <row r="37" spans="1:11" x14ac:dyDescent="0.3">
      <c r="A37" s="667"/>
      <c r="B37" s="680" t="s">
        <v>12</v>
      </c>
      <c r="C37" s="680"/>
      <c r="D37" s="680"/>
      <c r="E37" s="680"/>
      <c r="F37" s="680"/>
      <c r="G37" s="680"/>
      <c r="H37" s="11"/>
      <c r="I37" s="11"/>
      <c r="J37" s="11"/>
      <c r="K37" s="11"/>
    </row>
    <row r="38" spans="1:11" x14ac:dyDescent="0.3">
      <c r="A38" s="670"/>
      <c r="B38" s="669"/>
      <c r="C38" s="669"/>
      <c r="D38" s="669"/>
      <c r="E38" s="669"/>
      <c r="F38" s="669"/>
      <c r="G38" s="669"/>
      <c r="H38" s="11"/>
      <c r="I38" s="11"/>
      <c r="J38" s="11"/>
      <c r="K38" s="11"/>
    </row>
    <row r="39" spans="1:11" x14ac:dyDescent="0.3">
      <c r="B39" s="209"/>
      <c r="C39" s="209"/>
      <c r="D39" s="209"/>
      <c r="E39" s="209"/>
      <c r="F39" s="209"/>
      <c r="G39" s="209"/>
      <c r="H39" s="11"/>
      <c r="I39" s="11"/>
      <c r="J39" s="11"/>
      <c r="K39" s="11"/>
    </row>
    <row r="40" spans="1:11" x14ac:dyDescent="0.3"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3">
      <c r="B41" s="11" t="s">
        <v>216</v>
      </c>
      <c r="C41" s="11"/>
      <c r="D41" s="490" t="s">
        <v>351</v>
      </c>
      <c r="E41" s="11" t="s">
        <v>352</v>
      </c>
      <c r="F41" s="11"/>
      <c r="G41" s="11"/>
      <c r="H41" s="11"/>
      <c r="I41" s="11"/>
      <c r="J41" s="11"/>
      <c r="K41" s="11"/>
    </row>
    <row r="42" spans="1:11" x14ac:dyDescent="0.3"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3">
      <c r="B43" s="11"/>
      <c r="C43" s="11"/>
      <c r="D43" s="11"/>
      <c r="E43" s="11"/>
      <c r="F43" s="11"/>
      <c r="G43" s="11"/>
      <c r="H43" s="11"/>
      <c r="I43" s="11"/>
      <c r="J43" s="11"/>
      <c r="K43" s="11"/>
    </row>
  </sheetData>
  <mergeCells count="17">
    <mergeCell ref="B1:K2"/>
    <mergeCell ref="B29:G29"/>
    <mergeCell ref="B31:G31"/>
    <mergeCell ref="B33:G33"/>
    <mergeCell ref="B11:G11"/>
    <mergeCell ref="B13:G13"/>
    <mergeCell ref="B15:G15"/>
    <mergeCell ref="B17:G17"/>
    <mergeCell ref="B5:G5"/>
    <mergeCell ref="B9:G9"/>
    <mergeCell ref="B35:G35"/>
    <mergeCell ref="B37:G37"/>
    <mergeCell ref="B19:G19"/>
    <mergeCell ref="B21:G21"/>
    <mergeCell ref="B23:G23"/>
    <mergeCell ref="B25:G25"/>
    <mergeCell ref="B27:G27"/>
  </mergeCells>
  <hyperlinks>
    <hyperlink ref="B11:D11" location="'B_3_1-1'!Z1S1" display="Bereich 3.1.1" xr:uid="{00000000-0004-0000-0000-000000000000}"/>
    <hyperlink ref="B13:G13" location="B_3_1_2!A1" display="3.1.2 Beamtinnen/Beamte" xr:uid="{00000000-0004-0000-0000-000001000000}"/>
    <hyperlink ref="B15:G15" location="B_3_1_3!A1" display="3.1.3 Arbeitnehmerinnen/Arbeitnehmer" xr:uid="{00000000-0004-0000-0000-000002000000}"/>
    <hyperlink ref="B17:G17" location="B_3_1_4!A1" display="3.1.4 Beschäftigte nach Laufbahn bzw. Fachrichtungen" xr:uid="{00000000-0004-0000-0000-000003000000}"/>
    <hyperlink ref="B19:G19" location="B_3_1_5!A1" display="3.1.5 Unterrepräsentanz von Frauen nach Besoldungs-/Entgeldgruppen" xr:uid="{00000000-0004-0000-0000-000004000000}"/>
    <hyperlink ref="B21:G21" location="B_3_1_6!A1" display="3.1.6 Führungspositionen" xr:uid="{00000000-0004-0000-0000-000005000000}"/>
    <hyperlink ref="B23:G23" location="B_3_1_7!A1" display="3.1.7 Teilzeit- und Vollzeitbeschäftigung" xr:uid="{00000000-0004-0000-0000-000006000000}"/>
    <hyperlink ref="B25:G25" location="B_3_1_8!A1" display="3.1.8 Beförderungen" xr:uid="{00000000-0004-0000-0000-000007000000}"/>
    <hyperlink ref="B27:G27" location="B_3_1_9!A1" display="3.1.9 Höhergruppierungen" xr:uid="{00000000-0004-0000-0000-000008000000}"/>
    <hyperlink ref="B29:G29" location="B_3_1_10!A1" display="3.1.10 Fortbildungsteilnahme" xr:uid="{00000000-0004-0000-0000-000009000000}"/>
    <hyperlink ref="B31:G31" location="B_3_1_11!A1" display="3.1.11 Beurlaubungen (Stichtag)" xr:uid="{00000000-0004-0000-0000-00000A000000}"/>
    <hyperlink ref="B33:G33" location="B_3_1_12!A1" display="3.1.12 Elternzeit (Stichtag)" xr:uid="{00000000-0004-0000-0000-00000B000000}"/>
    <hyperlink ref="B35:G35" location="B_3_2_1!A1" display="3.2.1 Prognose neu zu besetzende Stellen" xr:uid="{00000000-0004-0000-0000-00000C000000}"/>
    <hyperlink ref="B37:G37" location="B_3_2_2!A1" display="3.2.2 Prognose altersbedingtes Ausscheiden auf Führungs- und Funktionsstellen" xr:uid="{00000000-0004-0000-0000-00000D000000}"/>
    <hyperlink ref="B11:G11" location="B_3_1_1!A1" display="3.1.1 Beschäftigte insgesamt" xr:uid="{00000000-0004-0000-0000-00000E000000}"/>
    <hyperlink ref="B5:G5" location="Rahmenbedingungen!A1" display="Rahmenbedingungen" xr:uid="{00000000-0004-0000-0000-00000F000000}"/>
    <hyperlink ref="B7" location="Bedienung!A1" display="Bedienung und Hilfe" xr:uid="{00000000-0004-0000-0000-000010000000}"/>
    <hyperlink ref="B9:G9" location="Dateneingabe!A1" display="Dateneingabe" xr:uid="{00000000-0004-0000-0000-00001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3"/>
  <sheetViews>
    <sheetView topLeftCell="A19" zoomScale="85" zoomScaleNormal="85" workbookViewId="0">
      <selection activeCell="B1" sqref="B1:I1"/>
    </sheetView>
  </sheetViews>
  <sheetFormatPr baseColWidth="10" defaultRowHeight="14" x14ac:dyDescent="0.3"/>
  <cols>
    <col min="1" max="1" width="17.58203125" customWidth="1"/>
    <col min="2" max="2" width="12.58203125" bestFit="1" customWidth="1"/>
    <col min="3" max="3" width="12.5" customWidth="1"/>
    <col min="4" max="6" width="9.58203125" customWidth="1"/>
    <col min="7" max="7" width="7.58203125" bestFit="1" customWidth="1"/>
    <col min="8" max="8" width="7.08203125" bestFit="1" customWidth="1"/>
    <col min="9" max="9" width="7.58203125" bestFit="1" customWidth="1"/>
    <col min="10" max="10" width="7.08203125" bestFit="1" customWidth="1"/>
    <col min="12" max="12" width="7.08203125" bestFit="1" customWidth="1"/>
    <col min="13" max="13" width="7" bestFit="1" customWidth="1"/>
    <col min="14" max="14" width="18.08203125" customWidth="1"/>
    <col min="15" max="15" width="19.08203125" customWidth="1"/>
    <col min="16" max="16" width="14.58203125" customWidth="1"/>
    <col min="17" max="17" width="15.5" bestFit="1" customWidth="1"/>
  </cols>
  <sheetData>
    <row r="1" spans="1:11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1" x14ac:dyDescent="0.3">
      <c r="A3" s="681" t="str">
        <f>Übersicht!B21</f>
        <v>3.1.6 Führungspositionen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</row>
    <row r="4" spans="1:11" x14ac:dyDescent="0.3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</row>
    <row r="7" spans="1:11" ht="16" thickBot="1" x14ac:dyDescent="0.35">
      <c r="A7" s="1" t="s">
        <v>199</v>
      </c>
    </row>
    <row r="8" spans="1:11" ht="70" x14ac:dyDescent="0.3">
      <c r="A8" s="547"/>
      <c r="B8" s="545" t="s">
        <v>74</v>
      </c>
      <c r="C8" s="245" t="s">
        <v>75</v>
      </c>
      <c r="D8" s="343" t="s">
        <v>154</v>
      </c>
      <c r="E8" s="343" t="s">
        <v>157</v>
      </c>
      <c r="F8" s="343" t="s">
        <v>155</v>
      </c>
      <c r="G8" s="404" t="s">
        <v>156</v>
      </c>
    </row>
    <row r="9" spans="1:11" x14ac:dyDescent="0.3">
      <c r="A9" s="215" t="str">
        <f>IF(Rahmenbedingungen!C17&lt;&gt;"",Rahmenbedingungen!C17,"")</f>
        <v>1. Führungsebene</v>
      </c>
      <c r="B9" s="546">
        <f>D9+F9</f>
        <v>3</v>
      </c>
      <c r="C9" s="144">
        <f>E9+G9</f>
        <v>0</v>
      </c>
      <c r="D9" s="288">
        <f>Dateneingabe!C111</f>
        <v>1</v>
      </c>
      <c r="E9" s="288">
        <f>Dateneingabe!D111</f>
        <v>0</v>
      </c>
      <c r="F9" s="288">
        <f>Dateneingabe!E111</f>
        <v>2</v>
      </c>
      <c r="G9" s="344">
        <f>Dateneingabe!F111</f>
        <v>0</v>
      </c>
    </row>
    <row r="10" spans="1:11" x14ac:dyDescent="0.3">
      <c r="A10" s="215" t="str">
        <f>IF(Rahmenbedingungen!C18&lt;&gt;"",Rahmenbedingungen!C18,"")</f>
        <v>2. Führungsebene</v>
      </c>
      <c r="B10" s="546">
        <f t="shared" ref="B10:B15" si="0">D10+F10</f>
        <v>3</v>
      </c>
      <c r="C10" s="144">
        <f t="shared" ref="C10:C15" si="1">E10+G10</f>
        <v>2</v>
      </c>
      <c r="D10" s="288">
        <f>Dateneingabe!C112</f>
        <v>3</v>
      </c>
      <c r="E10" s="288">
        <f>Dateneingabe!D112</f>
        <v>0</v>
      </c>
      <c r="F10" s="288">
        <f>Dateneingabe!E112</f>
        <v>0</v>
      </c>
      <c r="G10" s="344">
        <f>Dateneingabe!F112</f>
        <v>2</v>
      </c>
    </row>
    <row r="11" spans="1:11" x14ac:dyDescent="0.3">
      <c r="A11" s="215" t="str">
        <f>IF(Rahmenbedingungen!C19&lt;&gt;"",Rahmenbedingungen!C19,"")</f>
        <v>3. Führungsebene</v>
      </c>
      <c r="B11" s="546">
        <f t="shared" si="0"/>
        <v>0</v>
      </c>
      <c r="C11" s="144">
        <f t="shared" si="1"/>
        <v>3</v>
      </c>
      <c r="D11" s="288">
        <f>Dateneingabe!C113</f>
        <v>0</v>
      </c>
      <c r="E11" s="288">
        <f>Dateneingabe!D113</f>
        <v>2</v>
      </c>
      <c r="F11" s="288">
        <f>Dateneingabe!E113</f>
        <v>0</v>
      </c>
      <c r="G11" s="344">
        <f>Dateneingabe!F113</f>
        <v>1</v>
      </c>
    </row>
    <row r="12" spans="1:11" x14ac:dyDescent="0.3">
      <c r="A12" s="215" t="str">
        <f>IF(Rahmenbedingungen!C20&lt;&gt;"",Rahmenbedingungen!C20,"")</f>
        <v>4. Führungsebene</v>
      </c>
      <c r="B12" s="546">
        <f t="shared" si="0"/>
        <v>3</v>
      </c>
      <c r="C12" s="144">
        <f t="shared" si="1"/>
        <v>0</v>
      </c>
      <c r="D12" s="288">
        <f>Dateneingabe!C114</f>
        <v>0</v>
      </c>
      <c r="E12" s="288">
        <f>Dateneingabe!D114</f>
        <v>0</v>
      </c>
      <c r="F12" s="288">
        <f>Dateneingabe!E114</f>
        <v>3</v>
      </c>
      <c r="G12" s="344">
        <f>Dateneingabe!F114</f>
        <v>0</v>
      </c>
    </row>
    <row r="13" spans="1:11" x14ac:dyDescent="0.3">
      <c r="A13" s="215" t="str">
        <f>IF(Rahmenbedingungen!C21&lt;&gt;"",Rahmenbedingungen!C21,"")</f>
        <v>5. Führungsebene</v>
      </c>
      <c r="B13" s="546">
        <f t="shared" si="0"/>
        <v>0</v>
      </c>
      <c r="C13" s="144">
        <f t="shared" si="1"/>
        <v>2</v>
      </c>
      <c r="D13" s="288">
        <f>Dateneingabe!C115</f>
        <v>0</v>
      </c>
      <c r="E13" s="288">
        <f>Dateneingabe!D115</f>
        <v>2</v>
      </c>
      <c r="F13" s="288">
        <f>Dateneingabe!E115</f>
        <v>0</v>
      </c>
      <c r="G13" s="344">
        <f>Dateneingabe!F115</f>
        <v>0</v>
      </c>
    </row>
    <row r="14" spans="1:11" x14ac:dyDescent="0.3">
      <c r="A14" s="215" t="str">
        <f>IF(Rahmenbedingungen!C22&lt;&gt;"",Rahmenbedingungen!C22,"")</f>
        <v>6. Führungsebene</v>
      </c>
      <c r="B14" s="546">
        <f t="shared" si="0"/>
        <v>0</v>
      </c>
      <c r="C14" s="144">
        <f t="shared" si="1"/>
        <v>0</v>
      </c>
      <c r="D14" s="288">
        <f>Dateneingabe!C116</f>
        <v>0</v>
      </c>
      <c r="E14" s="288">
        <f>Dateneingabe!D116</f>
        <v>0</v>
      </c>
      <c r="F14" s="288">
        <f>Dateneingabe!E116</f>
        <v>0</v>
      </c>
      <c r="G14" s="344">
        <f>Dateneingabe!F116</f>
        <v>0</v>
      </c>
    </row>
    <row r="15" spans="1:11" ht="14.5" thickBot="1" x14ac:dyDescent="0.35">
      <c r="A15" s="215" t="str">
        <f>IF(Rahmenbedingungen!C23&lt;&gt;"",Rahmenbedingungen!C23,"")</f>
        <v>7. Führungsebene</v>
      </c>
      <c r="B15" s="548">
        <f t="shared" si="0"/>
        <v>0</v>
      </c>
      <c r="C15" s="297">
        <f t="shared" si="1"/>
        <v>0</v>
      </c>
      <c r="D15" s="549">
        <f>Dateneingabe!C117</f>
        <v>0</v>
      </c>
      <c r="E15" s="549">
        <f>Dateneingabe!D117</f>
        <v>0</v>
      </c>
      <c r="F15" s="549">
        <f>Dateneingabe!E117</f>
        <v>0</v>
      </c>
      <c r="G15" s="550">
        <f>Dateneingabe!F117</f>
        <v>0</v>
      </c>
    </row>
    <row r="16" spans="1:11" ht="16" thickBot="1" x14ac:dyDescent="0.35">
      <c r="A16" s="551" t="s">
        <v>42</v>
      </c>
      <c r="B16" s="552">
        <f>SUM(B9:B15)</f>
        <v>9</v>
      </c>
      <c r="C16" s="553">
        <f t="shared" ref="C16:G16" si="2">SUM(C9:C15)</f>
        <v>7</v>
      </c>
      <c r="D16" s="553">
        <f t="shared" si="2"/>
        <v>4</v>
      </c>
      <c r="E16" s="553">
        <f t="shared" si="2"/>
        <v>4</v>
      </c>
      <c r="F16" s="553">
        <f t="shared" si="2"/>
        <v>5</v>
      </c>
      <c r="G16" s="554">
        <f t="shared" si="2"/>
        <v>3</v>
      </c>
    </row>
    <row r="17" spans="1:16" ht="15.5" x14ac:dyDescent="0.3">
      <c r="A17" s="1"/>
    </row>
    <row r="19" spans="1:16" s="493" customFormat="1" ht="23.9" customHeight="1" thickBot="1" x14ac:dyDescent="0.35">
      <c r="A19" s="810" t="s">
        <v>308</v>
      </c>
      <c r="B19" s="807"/>
      <c r="C19" s="807"/>
      <c r="D19" s="807"/>
      <c r="E19" s="807"/>
      <c r="F19" s="807"/>
      <c r="G19" s="807"/>
      <c r="H19" s="807"/>
      <c r="K19" s="807" t="s">
        <v>307</v>
      </c>
      <c r="L19" s="807"/>
      <c r="M19" s="807"/>
      <c r="N19" s="807"/>
      <c r="O19" s="807"/>
      <c r="P19" s="807"/>
    </row>
    <row r="20" spans="1:16" x14ac:dyDescent="0.3">
      <c r="A20" s="203" t="s">
        <v>15</v>
      </c>
      <c r="B20" s="202" t="s">
        <v>16</v>
      </c>
      <c r="K20" s="203" t="s">
        <v>126</v>
      </c>
      <c r="L20" s="202" t="s">
        <v>127</v>
      </c>
    </row>
    <row r="21" spans="1:16" ht="14.5" thickBot="1" x14ac:dyDescent="0.35">
      <c r="A21" s="204">
        <f>SUM(C9:C15)/SUM(B9:C15)</f>
        <v>0.4375</v>
      </c>
      <c r="B21" s="31">
        <f>SUM(B9:B15)/SUM(B9:C15)</f>
        <v>0.5625</v>
      </c>
      <c r="K21" s="204">
        <f>SUM(D9:E15)/SUM(B9:C15)</f>
        <v>0.5</v>
      </c>
      <c r="L21" s="31">
        <f>SUM(F9:G15)/SUM(B9:C15)</f>
        <v>0.5</v>
      </c>
    </row>
    <row r="22" spans="1:16" x14ac:dyDescent="0.3">
      <c r="K22" s="2"/>
    </row>
    <row r="23" spans="1:16" x14ac:dyDescent="0.3">
      <c r="K23" s="2"/>
    </row>
    <row r="24" spans="1:16" x14ac:dyDescent="0.3">
      <c r="K24" s="2"/>
    </row>
    <row r="25" spans="1:16" x14ac:dyDescent="0.3">
      <c r="K25" s="2"/>
    </row>
    <row r="26" spans="1:16" x14ac:dyDescent="0.3">
      <c r="K26" s="2"/>
    </row>
    <row r="27" spans="1:16" x14ac:dyDescent="0.3">
      <c r="K27" s="2"/>
    </row>
    <row r="28" spans="1:16" x14ac:dyDescent="0.3">
      <c r="K28" s="2"/>
    </row>
    <row r="29" spans="1:16" x14ac:dyDescent="0.3">
      <c r="K29" s="2"/>
    </row>
    <row r="30" spans="1:16" x14ac:dyDescent="0.3">
      <c r="K30" s="2"/>
    </row>
    <row r="31" spans="1:16" x14ac:dyDescent="0.3">
      <c r="K31" s="2"/>
    </row>
    <row r="32" spans="1:16" x14ac:dyDescent="0.3">
      <c r="K32" s="2"/>
    </row>
    <row r="33" spans="1:12" x14ac:dyDescent="0.3">
      <c r="K33" s="2"/>
    </row>
    <row r="34" spans="1:12" x14ac:dyDescent="0.3">
      <c r="K34" s="2"/>
    </row>
    <row r="35" spans="1:12" x14ac:dyDescent="0.3">
      <c r="K35" s="2"/>
    </row>
    <row r="36" spans="1:12" x14ac:dyDescent="0.3">
      <c r="K36" s="2"/>
    </row>
    <row r="37" spans="1:12" x14ac:dyDescent="0.3">
      <c r="K37" s="2"/>
    </row>
    <row r="38" spans="1:12" x14ac:dyDescent="0.3">
      <c r="K38" s="2"/>
    </row>
    <row r="39" spans="1:12" x14ac:dyDescent="0.3">
      <c r="K39" s="2"/>
    </row>
    <row r="40" spans="1:12" x14ac:dyDescent="0.3">
      <c r="K40" s="2"/>
      <c r="L40" s="2"/>
    </row>
    <row r="41" spans="1:12" ht="16" thickBot="1" x14ac:dyDescent="0.4">
      <c r="A41" s="811" t="s">
        <v>325</v>
      </c>
      <c r="B41" s="811"/>
      <c r="C41" s="811"/>
      <c r="D41" s="811"/>
      <c r="E41" s="811"/>
      <c r="F41" s="811"/>
      <c r="G41" s="811"/>
      <c r="H41" s="811"/>
      <c r="I41" s="811"/>
      <c r="J41" s="811"/>
      <c r="K41" s="811"/>
      <c r="L41" s="2"/>
    </row>
    <row r="42" spans="1:12" x14ac:dyDescent="0.3">
      <c r="A42" s="531"/>
      <c r="B42" s="555" t="s">
        <v>15</v>
      </c>
      <c r="C42" s="202" t="s">
        <v>16</v>
      </c>
      <c r="G42" s="809"/>
      <c r="H42" s="809"/>
      <c r="I42" s="809"/>
      <c r="J42" s="809"/>
      <c r="L42" s="2"/>
    </row>
    <row r="43" spans="1:12" x14ac:dyDescent="0.3">
      <c r="A43" s="6" t="s">
        <v>126</v>
      </c>
      <c r="B43" s="124">
        <f>SUM(E9:E15)/SUM(D9:E15)</f>
        <v>0.5</v>
      </c>
      <c r="C43" s="115">
        <f>SUM(D9:D15)/SUM(D9:E15)</f>
        <v>0.5</v>
      </c>
      <c r="L43" s="2"/>
    </row>
    <row r="44" spans="1:12" ht="14.5" thickBot="1" x14ac:dyDescent="0.35">
      <c r="A44" s="8" t="s">
        <v>127</v>
      </c>
      <c r="B44" s="30">
        <f>SUM(G9:G15)/SUM(F9:G15)</f>
        <v>0.375</v>
      </c>
      <c r="C44" s="31">
        <f>SUM(F9:F15)/SUM(F9:G15)</f>
        <v>0.625</v>
      </c>
      <c r="L44" s="2"/>
    </row>
    <row r="45" spans="1:12" x14ac:dyDescent="0.3">
      <c r="B45" s="61"/>
      <c r="C45" s="61"/>
    </row>
    <row r="46" spans="1:12" x14ac:dyDescent="0.3">
      <c r="B46" s="61"/>
      <c r="C46" s="61"/>
    </row>
    <row r="47" spans="1:12" x14ac:dyDescent="0.3">
      <c r="K47" s="2"/>
    </row>
    <row r="48" spans="1:12" x14ac:dyDescent="0.3">
      <c r="K48" s="2"/>
    </row>
    <row r="49" spans="1:11" x14ac:dyDescent="0.3">
      <c r="K49" s="2"/>
    </row>
    <row r="50" spans="1:11" x14ac:dyDescent="0.3">
      <c r="K50" s="2"/>
    </row>
    <row r="51" spans="1:11" x14ac:dyDescent="0.3">
      <c r="K51" s="2"/>
    </row>
    <row r="63" spans="1:11" ht="16" thickBot="1" x14ac:dyDescent="0.4">
      <c r="A63" s="812" t="s">
        <v>348</v>
      </c>
      <c r="B63" s="812"/>
      <c r="C63" s="812"/>
      <c r="D63" s="812"/>
      <c r="E63" s="812"/>
      <c r="F63" s="812"/>
      <c r="G63" s="812"/>
      <c r="H63" s="812"/>
      <c r="I63" s="812"/>
      <c r="J63" s="812"/>
    </row>
    <row r="64" spans="1:11" ht="28" x14ac:dyDescent="0.3">
      <c r="A64" s="734"/>
      <c r="B64" s="804"/>
      <c r="C64" s="121" t="s">
        <v>99</v>
      </c>
      <c r="D64" s="121" t="s">
        <v>100</v>
      </c>
      <c r="E64" s="561" t="s">
        <v>143</v>
      </c>
      <c r="F64" s="561" t="s">
        <v>144</v>
      </c>
      <c r="G64" s="803" t="s">
        <v>126</v>
      </c>
      <c r="H64" s="803"/>
      <c r="I64" s="803" t="s">
        <v>127</v>
      </c>
      <c r="J64" s="808"/>
    </row>
    <row r="65" spans="1:10" ht="28" x14ac:dyDescent="0.3">
      <c r="A65" s="805"/>
      <c r="B65" s="806"/>
      <c r="C65" s="560"/>
      <c r="D65" s="560"/>
      <c r="E65" s="560"/>
      <c r="F65" s="560"/>
      <c r="G65" s="18" t="s">
        <v>99</v>
      </c>
      <c r="H65" s="18" t="s">
        <v>100</v>
      </c>
      <c r="I65" s="18" t="s">
        <v>99</v>
      </c>
      <c r="J65" s="19" t="s">
        <v>100</v>
      </c>
    </row>
    <row r="66" spans="1:10" x14ac:dyDescent="0.3">
      <c r="A66" s="801" t="str">
        <f>IF(Rahmenbedingungen!C17&lt;&gt;"",Rahmenbedingungen!C17,"")</f>
        <v>1. Führungsebene</v>
      </c>
      <c r="B66" s="802"/>
      <c r="C66" s="205">
        <f>IF(Rahmenbedingungen!C17&lt;&gt;"",B9/(B9+C9),"")</f>
        <v>1</v>
      </c>
      <c r="D66" s="205">
        <f>IF(Rahmenbedingungen!C17&lt;&gt;"",C9/(B9+C9),"")</f>
        <v>0</v>
      </c>
      <c r="E66" s="205">
        <f>IF(Rahmenbedingungen!C17&lt;&gt;"",SUM(D9:E9)/SUM(B9:C9),"")</f>
        <v>0.33333333333333331</v>
      </c>
      <c r="F66" s="205">
        <f>IF(Rahmenbedingungen!C17&lt;&gt;"",SUM(F9:G9)/SUM(B9:C9),"")</f>
        <v>0.66666666666666663</v>
      </c>
      <c r="G66" s="205">
        <f>IFERROR(D9/(D9+E9),"")</f>
        <v>1</v>
      </c>
      <c r="H66" s="205">
        <f>IFERROR(E9/(D9+E9),"")</f>
        <v>0</v>
      </c>
      <c r="I66" s="205">
        <f>IFERROR(F9/(F9+G9),"")</f>
        <v>1</v>
      </c>
      <c r="J66" s="206">
        <f>IFERROR(G9/(F9+G9),"")</f>
        <v>0</v>
      </c>
    </row>
    <row r="67" spans="1:10" x14ac:dyDescent="0.3">
      <c r="A67" s="801" t="str">
        <f>IF(Rahmenbedingungen!C18&lt;&gt;"",Rahmenbedingungen!C18,"")</f>
        <v>2. Führungsebene</v>
      </c>
      <c r="B67" s="802"/>
      <c r="C67" s="205">
        <f>IF(Rahmenbedingungen!C18&lt;&gt;"",B10/(B10+C10),"")</f>
        <v>0.6</v>
      </c>
      <c r="D67" s="205">
        <f>IF(Rahmenbedingungen!C18&lt;&gt;"",C10/(B10+C10),"")</f>
        <v>0.4</v>
      </c>
      <c r="E67" s="205">
        <f>IF(Rahmenbedingungen!C18&lt;&gt;"",SUM(D10:E10)/SUM(B10:C10),"")</f>
        <v>0.6</v>
      </c>
      <c r="F67" s="205">
        <f>IF(Rahmenbedingungen!C18&lt;&gt;"",SUM(F10:G10)/SUM(B10:C10),"")</f>
        <v>0.4</v>
      </c>
      <c r="G67" s="205">
        <f t="shared" ref="G67:G73" si="3">IFERROR(D10/(D10+E10),"")</f>
        <v>1</v>
      </c>
      <c r="H67" s="205">
        <f t="shared" ref="H67:H73" si="4">IFERROR(E10/(D10+E10),"")</f>
        <v>0</v>
      </c>
      <c r="I67" s="205">
        <f t="shared" ref="I67:I72" si="5">IFERROR(F10/(F10+G10),"")</f>
        <v>0</v>
      </c>
      <c r="J67" s="206">
        <f t="shared" ref="J67:J72" si="6">IFERROR(G10/(F10+G10),"")</f>
        <v>1</v>
      </c>
    </row>
    <row r="68" spans="1:10" x14ac:dyDescent="0.3">
      <c r="A68" s="801" t="str">
        <f>IF(Rahmenbedingungen!C19&lt;&gt;"",Rahmenbedingungen!C19,"")</f>
        <v>3. Führungsebene</v>
      </c>
      <c r="B68" s="802"/>
      <c r="C68" s="205">
        <f>IF(Rahmenbedingungen!C19&lt;&gt;"",B11/(B11+C11),"")</f>
        <v>0</v>
      </c>
      <c r="D68" s="205">
        <f>IF(Rahmenbedingungen!C19&lt;&gt;"",C11/(B11+C11),"")</f>
        <v>1</v>
      </c>
      <c r="E68" s="205">
        <f>IF(Rahmenbedingungen!C19&lt;&gt;"",SUM(D11:E11)/SUM(B11:C11),"")</f>
        <v>0.66666666666666663</v>
      </c>
      <c r="F68" s="205">
        <f>IF(Rahmenbedingungen!C19&lt;&gt;"",SUM(F11:G11)/SUM(B11:C11),"")</f>
        <v>0.33333333333333331</v>
      </c>
      <c r="G68" s="205">
        <f t="shared" si="3"/>
        <v>0</v>
      </c>
      <c r="H68" s="205">
        <f t="shared" si="4"/>
        <v>1</v>
      </c>
      <c r="I68" s="205">
        <f t="shared" si="5"/>
        <v>0</v>
      </c>
      <c r="J68" s="206">
        <f t="shared" si="6"/>
        <v>1</v>
      </c>
    </row>
    <row r="69" spans="1:10" x14ac:dyDescent="0.3">
      <c r="A69" s="801" t="str">
        <f>IF(Rahmenbedingungen!C20&lt;&gt;"",Rahmenbedingungen!C20,"")</f>
        <v>4. Führungsebene</v>
      </c>
      <c r="B69" s="802"/>
      <c r="C69" s="205">
        <f>IF(Rahmenbedingungen!C20&lt;&gt;"",B12/(B12+C12),"")</f>
        <v>1</v>
      </c>
      <c r="D69" s="205">
        <f>IF(Rahmenbedingungen!C20&lt;&gt;"",C12/(B12+C12),"")</f>
        <v>0</v>
      </c>
      <c r="E69" s="205">
        <f>IF(Rahmenbedingungen!C20&lt;&gt;"",SUM(D12:E12)/SUM(B12:C12),"")</f>
        <v>0</v>
      </c>
      <c r="F69" s="205">
        <f>IF(Rahmenbedingungen!C20&lt;&gt;"",SUM(F12:G12)/SUM(B12:C12),"")</f>
        <v>1</v>
      </c>
      <c r="G69" s="205" t="str">
        <f t="shared" si="3"/>
        <v/>
      </c>
      <c r="H69" s="205" t="str">
        <f t="shared" si="4"/>
        <v/>
      </c>
      <c r="I69" s="205">
        <f t="shared" si="5"/>
        <v>1</v>
      </c>
      <c r="J69" s="206">
        <f t="shared" si="6"/>
        <v>0</v>
      </c>
    </row>
    <row r="70" spans="1:10" x14ac:dyDescent="0.3">
      <c r="A70" s="801" t="str">
        <f>IF(Rahmenbedingungen!C21&lt;&gt;"",Rahmenbedingungen!C21,"")</f>
        <v>5. Führungsebene</v>
      </c>
      <c r="B70" s="802"/>
      <c r="C70" s="205">
        <f>IF(Rahmenbedingungen!C21&lt;&gt;"",B13/(B13+C13),"")</f>
        <v>0</v>
      </c>
      <c r="D70" s="205">
        <f>IF(Rahmenbedingungen!C21&lt;&gt;"",C13/(B13+C13),"")</f>
        <v>1</v>
      </c>
      <c r="E70" s="205">
        <f>IF(Rahmenbedingungen!C21&lt;&gt;"",SUM(D13:E13)/SUM(B13:C13),"")</f>
        <v>1</v>
      </c>
      <c r="F70" s="205">
        <f>IF(Rahmenbedingungen!C21&lt;&gt;"",SUM(F13:G13)/SUM(B13:C13),"")</f>
        <v>0</v>
      </c>
      <c r="G70" s="205">
        <f t="shared" si="3"/>
        <v>0</v>
      </c>
      <c r="H70" s="205">
        <f t="shared" si="4"/>
        <v>1</v>
      </c>
      <c r="I70" s="205" t="str">
        <f t="shared" si="5"/>
        <v/>
      </c>
      <c r="J70" s="206" t="str">
        <f t="shared" si="6"/>
        <v/>
      </c>
    </row>
    <row r="71" spans="1:10" x14ac:dyDescent="0.3">
      <c r="A71" s="801" t="str">
        <f>IF(Rahmenbedingungen!C22&lt;&gt;"",Rahmenbedingungen!C22,"")</f>
        <v>6. Führungsebene</v>
      </c>
      <c r="B71" s="802"/>
      <c r="C71" s="205">
        <f>IFERROR(IF(Rahmenbedingungen!C22&lt;&gt;"",B14/(B14+C14),""),0)</f>
        <v>0</v>
      </c>
      <c r="D71" s="205">
        <f>IFERROR(IF(Rahmenbedingungen!C22&lt;&gt;"",C14/(B14+C14),""),0)</f>
        <v>0</v>
      </c>
      <c r="E71" s="205">
        <f>IFERROR(IF(Rahmenbedingungen!C22&lt;&gt;"",SUM(D14:E14)/SUM(B14:C14),""),0)</f>
        <v>0</v>
      </c>
      <c r="F71" s="205">
        <f>IFERROR(IF(Rahmenbedingungen!C22&lt;&gt;"",SUM(F14:G14)/SUM(B14:C14),""),0)</f>
        <v>0</v>
      </c>
      <c r="G71" s="205" t="str">
        <f t="shared" si="3"/>
        <v/>
      </c>
      <c r="H71" s="205" t="str">
        <f t="shared" si="4"/>
        <v/>
      </c>
      <c r="I71" s="205" t="str">
        <f t="shared" si="5"/>
        <v/>
      </c>
      <c r="J71" s="206" t="str">
        <f t="shared" si="6"/>
        <v/>
      </c>
    </row>
    <row r="72" spans="1:10" ht="14.5" thickBot="1" x14ac:dyDescent="0.35">
      <c r="A72" s="801" t="str">
        <f>IF(Rahmenbedingungen!C23&lt;&gt;"",Rahmenbedingungen!C23,"")</f>
        <v>7. Führungsebene</v>
      </c>
      <c r="B72" s="802"/>
      <c r="C72" s="205">
        <f>IFERROR(IF(Rahmenbedingungen!C23&lt;&gt;"",B15/(B15+C15),""),0)</f>
        <v>0</v>
      </c>
      <c r="D72" s="205">
        <f>IFERROR(IF(Rahmenbedingungen!C23&lt;&gt;"",C15/(B15+C15),""),0)</f>
        <v>0</v>
      </c>
      <c r="E72" s="205">
        <f>IFERROR(IF(Rahmenbedingungen!C23&lt;&gt;"",SUM(D15:E15)/SUM(B15:C15),""),0)</f>
        <v>0</v>
      </c>
      <c r="F72" s="205">
        <f>IFERROR(IF(Rahmenbedingungen!C23&lt;&gt;"",SUM(F15:G15)/SUM(B15:C15),""),0)</f>
        <v>0</v>
      </c>
      <c r="G72" s="207" t="str">
        <f t="shared" si="3"/>
        <v/>
      </c>
      <c r="H72" s="207" t="str">
        <f t="shared" si="4"/>
        <v/>
      </c>
      <c r="I72" s="207" t="str">
        <f t="shared" si="5"/>
        <v/>
      </c>
      <c r="J72" s="208" t="str">
        <f t="shared" si="6"/>
        <v/>
      </c>
    </row>
    <row r="73" spans="1:10" ht="14.5" thickBot="1" x14ac:dyDescent="0.35">
      <c r="A73" s="37" t="s">
        <v>42</v>
      </c>
      <c r="B73" s="572"/>
      <c r="C73" s="207">
        <f t="shared" ref="C73" si="7">B16/(B16+C16)</f>
        <v>0.5625</v>
      </c>
      <c r="D73" s="207">
        <f t="shared" ref="D73" si="8">C16/(B16+C16)</f>
        <v>0.4375</v>
      </c>
      <c r="E73" s="207">
        <f t="shared" ref="E73" si="9">SUM(D16:E16)/SUM(B16:C16)</f>
        <v>0.5</v>
      </c>
      <c r="F73" s="207">
        <f t="shared" ref="F73" si="10">SUM(F16:G16)/SUM(B16:C16)</f>
        <v>0.5</v>
      </c>
      <c r="G73" s="207">
        <f t="shared" si="3"/>
        <v>0.5</v>
      </c>
      <c r="H73" s="207">
        <f t="shared" si="4"/>
        <v>0.5</v>
      </c>
      <c r="I73" s="207">
        <f t="shared" ref="I73" si="11">IFERROR(F16/(F16+G16),"")</f>
        <v>0.625</v>
      </c>
      <c r="J73" s="208">
        <f t="shared" ref="J73" si="12">IFERROR(G16/(F16+G16),"")</f>
        <v>0.375</v>
      </c>
    </row>
  </sheetData>
  <sheetProtection sheet="1" objects="1" scenarios="1" selectLockedCells="1"/>
  <mergeCells count="19">
    <mergeCell ref="B1:I1"/>
    <mergeCell ref="A3:K4"/>
    <mergeCell ref="A66:B66"/>
    <mergeCell ref="A67:B67"/>
    <mergeCell ref="K19:P19"/>
    <mergeCell ref="I64:J64"/>
    <mergeCell ref="G42:H42"/>
    <mergeCell ref="I42:J42"/>
    <mergeCell ref="A19:H19"/>
    <mergeCell ref="A41:K41"/>
    <mergeCell ref="A63:J63"/>
    <mergeCell ref="A69:B69"/>
    <mergeCell ref="A70:B70"/>
    <mergeCell ref="A71:B71"/>
    <mergeCell ref="A72:B72"/>
    <mergeCell ref="G64:H64"/>
    <mergeCell ref="A64:B64"/>
    <mergeCell ref="A65:B65"/>
    <mergeCell ref="A68:B68"/>
  </mergeCells>
  <hyperlinks>
    <hyperlink ref="B1:I1" location="Übersicht!A1" display="zurück zur Übersicht" xr:uid="{00000000-0004-0000-0900-000000000000}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59"/>
  <sheetViews>
    <sheetView topLeftCell="C10" zoomScale="92" zoomScaleNormal="92" workbookViewId="0">
      <selection activeCell="A14" sqref="A14:G14"/>
    </sheetView>
  </sheetViews>
  <sheetFormatPr baseColWidth="10" defaultRowHeight="14" x14ac:dyDescent="0.3"/>
  <cols>
    <col min="1" max="1" width="12.08203125" customWidth="1"/>
    <col min="2" max="2" width="13.08203125" customWidth="1"/>
    <col min="3" max="3" width="12.08203125" customWidth="1"/>
    <col min="4" max="4" width="11.08203125" customWidth="1"/>
    <col min="5" max="5" width="8.08203125" customWidth="1"/>
    <col min="6" max="6" width="15.08203125" customWidth="1"/>
    <col min="7" max="7" width="14.08203125" customWidth="1"/>
    <col min="8" max="8" width="7.08203125" bestFit="1" customWidth="1"/>
    <col min="9" max="9" width="8" bestFit="1" customWidth="1"/>
    <col min="10" max="10" width="8.08203125" customWidth="1"/>
    <col min="11" max="12" width="7.58203125" bestFit="1" customWidth="1"/>
    <col min="13" max="13" width="7.08203125" bestFit="1" customWidth="1"/>
    <col min="14" max="14" width="8" bestFit="1" customWidth="1"/>
    <col min="15" max="15" width="7" bestFit="1" customWidth="1"/>
    <col min="16" max="17" width="7.58203125" bestFit="1" customWidth="1"/>
    <col min="18" max="18" width="7.08203125" bestFit="1" customWidth="1"/>
    <col min="19" max="19" width="8" bestFit="1" customWidth="1"/>
    <col min="20" max="20" width="7" bestFit="1" customWidth="1"/>
    <col min="21" max="21" width="7.58203125" bestFit="1" customWidth="1"/>
  </cols>
  <sheetData>
    <row r="1" spans="1:16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6" x14ac:dyDescent="0.3">
      <c r="A3" s="681" t="str">
        <f>Übersicht!B23</f>
        <v>3.1.7 Teilzeit- und Vollzeitbeschäftigung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</row>
    <row r="4" spans="1:16" x14ac:dyDescent="0.3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</row>
    <row r="6" spans="1:16" ht="15.5" x14ac:dyDescent="0.3">
      <c r="A6" s="1" t="s">
        <v>210</v>
      </c>
    </row>
    <row r="7" spans="1:16" ht="14.5" thickBot="1" x14ac:dyDescent="0.35"/>
    <row r="8" spans="1:16" s="100" customFormat="1" ht="33" customHeight="1" x14ac:dyDescent="0.3">
      <c r="A8" s="203"/>
      <c r="B8" s="245" t="s">
        <v>180</v>
      </c>
      <c r="C8" s="346" t="s">
        <v>181</v>
      </c>
      <c r="D8" s="346" t="s">
        <v>70</v>
      </c>
      <c r="E8" s="345">
        <v>0.5</v>
      </c>
      <c r="F8" s="346" t="s">
        <v>339</v>
      </c>
      <c r="G8" s="202" t="s">
        <v>340</v>
      </c>
      <c r="H8"/>
      <c r="I8"/>
      <c r="J8"/>
      <c r="K8"/>
      <c r="L8"/>
      <c r="M8"/>
      <c r="N8"/>
      <c r="O8"/>
      <c r="P8"/>
    </row>
    <row r="9" spans="1:16" ht="33.65" customHeight="1" x14ac:dyDescent="0.3">
      <c r="A9" s="348" t="s">
        <v>75</v>
      </c>
      <c r="B9" s="210">
        <f>Dateneingabe!B124</f>
        <v>25</v>
      </c>
      <c r="C9" s="210">
        <f>SUM(D9:G9)</f>
        <v>28</v>
      </c>
      <c r="D9" s="211">
        <f>Dateneingabe!D124</f>
        <v>4</v>
      </c>
      <c r="E9" s="211">
        <f>Dateneingabe!F124</f>
        <v>6</v>
      </c>
      <c r="F9" s="211">
        <f>Dateneingabe!H124</f>
        <v>8</v>
      </c>
      <c r="G9" s="212">
        <f>Dateneingabe!J124</f>
        <v>10</v>
      </c>
    </row>
    <row r="10" spans="1:16" x14ac:dyDescent="0.3">
      <c r="A10" s="348" t="s">
        <v>74</v>
      </c>
      <c r="B10" s="210">
        <f>Dateneingabe!A124</f>
        <v>47</v>
      </c>
      <c r="C10" s="210">
        <f>SUM(D10:G10)</f>
        <v>24</v>
      </c>
      <c r="D10" s="211">
        <f>Dateneingabe!C124</f>
        <v>3</v>
      </c>
      <c r="E10" s="211">
        <f>Dateneingabe!E124</f>
        <v>5</v>
      </c>
      <c r="F10" s="211">
        <f>Dateneingabe!G124</f>
        <v>7</v>
      </c>
      <c r="G10" s="212">
        <f>Dateneingabe!I124</f>
        <v>9</v>
      </c>
    </row>
    <row r="11" spans="1:16" ht="14.5" thickBot="1" x14ac:dyDescent="0.35">
      <c r="A11" s="270" t="s">
        <v>42</v>
      </c>
      <c r="B11" s="213">
        <f>SUM(B9:B10)</f>
        <v>72</v>
      </c>
      <c r="C11" s="213">
        <f t="shared" ref="C11:G11" si="0">SUM(C9:C10)</f>
        <v>52</v>
      </c>
      <c r="D11" s="213">
        <f t="shared" si="0"/>
        <v>7</v>
      </c>
      <c r="E11" s="213">
        <f t="shared" si="0"/>
        <v>11</v>
      </c>
      <c r="F11" s="213">
        <f t="shared" si="0"/>
        <v>15</v>
      </c>
      <c r="G11" s="214">
        <f t="shared" si="0"/>
        <v>19</v>
      </c>
    </row>
    <row r="12" spans="1:16" x14ac:dyDescent="0.3">
      <c r="L12" s="2"/>
      <c r="M12" s="2"/>
      <c r="N12" s="2"/>
    </row>
    <row r="13" spans="1:16" x14ac:dyDescent="0.3">
      <c r="L13" s="2"/>
      <c r="M13" s="2"/>
      <c r="N13" s="2"/>
    </row>
    <row r="14" spans="1:16" ht="16" thickBot="1" x14ac:dyDescent="0.4">
      <c r="A14" s="811" t="s">
        <v>179</v>
      </c>
      <c r="B14" s="811"/>
      <c r="C14" s="811"/>
      <c r="D14" s="811"/>
      <c r="E14" s="811"/>
      <c r="F14" s="811"/>
      <c r="G14" s="811"/>
      <c r="J14" s="811" t="s">
        <v>349</v>
      </c>
      <c r="K14" s="811"/>
      <c r="L14" s="811"/>
      <c r="M14" s="811"/>
      <c r="N14" s="811"/>
      <c r="O14" s="811"/>
      <c r="P14" s="811"/>
    </row>
    <row r="15" spans="1:16" x14ac:dyDescent="0.3">
      <c r="A15" s="266" t="s">
        <v>182</v>
      </c>
      <c r="B15" s="171" t="s">
        <v>183</v>
      </c>
      <c r="J15" s="266"/>
      <c r="K15" s="267" t="s">
        <v>126</v>
      </c>
      <c r="L15" s="171" t="s">
        <v>127</v>
      </c>
    </row>
    <row r="16" spans="1:16" ht="14.5" thickBot="1" x14ac:dyDescent="0.35">
      <c r="A16" s="347">
        <f>B11/(B11+C11)</f>
        <v>0.58064516129032262</v>
      </c>
      <c r="B16" s="208">
        <f>C11/(B11+C11)</f>
        <v>0.41935483870967744</v>
      </c>
      <c r="J16" s="268" t="s">
        <v>15</v>
      </c>
      <c r="K16" s="205">
        <f>B9/B11</f>
        <v>0.34722222222222221</v>
      </c>
      <c r="L16" s="206">
        <f>C9/C11</f>
        <v>0.53846153846153844</v>
      </c>
    </row>
    <row r="17" spans="1:13" ht="14.5" thickBot="1" x14ac:dyDescent="0.35">
      <c r="A17" s="565">
        <f>A16*100</f>
        <v>58.064516129032263</v>
      </c>
      <c r="B17" s="565">
        <f>B16*100</f>
        <v>41.935483870967744</v>
      </c>
      <c r="J17" s="270" t="s">
        <v>16</v>
      </c>
      <c r="K17" s="207">
        <f>B10/B11</f>
        <v>0.65277777777777779</v>
      </c>
      <c r="L17" s="208">
        <f>C10/C11</f>
        <v>0.46153846153846156</v>
      </c>
      <c r="M17" s="2"/>
    </row>
    <row r="18" spans="1:13" x14ac:dyDescent="0.3">
      <c r="K18" s="2"/>
      <c r="L18" s="2"/>
      <c r="M18" s="2"/>
    </row>
    <row r="19" spans="1:13" x14ac:dyDescent="0.3">
      <c r="K19" s="2"/>
      <c r="L19" s="2"/>
      <c r="M19" s="2"/>
    </row>
    <row r="20" spans="1:13" x14ac:dyDescent="0.3">
      <c r="K20" s="2"/>
      <c r="L20" s="2"/>
      <c r="M20" s="2"/>
    </row>
    <row r="21" spans="1:13" x14ac:dyDescent="0.3">
      <c r="K21" s="2"/>
      <c r="L21" s="2"/>
      <c r="M21" s="2"/>
    </row>
    <row r="22" spans="1:13" x14ac:dyDescent="0.3">
      <c r="K22" s="2"/>
      <c r="L22" s="2"/>
      <c r="M22" s="2"/>
    </row>
    <row r="23" spans="1:13" x14ac:dyDescent="0.3">
      <c r="K23" s="2"/>
      <c r="L23" s="2"/>
      <c r="M23" s="2"/>
    </row>
    <row r="24" spans="1:13" x14ac:dyDescent="0.3">
      <c r="K24" s="2"/>
      <c r="L24" s="2"/>
      <c r="M24" s="2"/>
    </row>
    <row r="25" spans="1:13" x14ac:dyDescent="0.3">
      <c r="K25" s="2"/>
      <c r="L25" s="2"/>
      <c r="M25" s="2"/>
    </row>
    <row r="26" spans="1:13" x14ac:dyDescent="0.3">
      <c r="K26" s="2"/>
      <c r="L26" s="2"/>
      <c r="M26" s="2"/>
    </row>
    <row r="27" spans="1:13" x14ac:dyDescent="0.3">
      <c r="K27" s="2"/>
      <c r="L27" s="2"/>
      <c r="M27" s="2"/>
    </row>
    <row r="28" spans="1:13" x14ac:dyDescent="0.3">
      <c r="K28" s="2"/>
      <c r="L28" s="2"/>
      <c r="M28" s="2"/>
    </row>
    <row r="29" spans="1:13" x14ac:dyDescent="0.3">
      <c r="K29" s="2"/>
      <c r="L29" s="2"/>
      <c r="M29" s="2"/>
    </row>
    <row r="30" spans="1:13" x14ac:dyDescent="0.3">
      <c r="D30" s="158">
        <f>L16*100</f>
        <v>53.846153846153847</v>
      </c>
      <c r="K30" s="2"/>
      <c r="L30" s="2"/>
      <c r="M30" s="2"/>
    </row>
    <row r="31" spans="1:13" x14ac:dyDescent="0.3">
      <c r="D31" s="158">
        <f>L17*100</f>
        <v>46.153846153846153</v>
      </c>
      <c r="K31" s="2"/>
      <c r="L31" s="2"/>
      <c r="M31" s="2"/>
    </row>
    <row r="32" spans="1:13" x14ac:dyDescent="0.3">
      <c r="K32" s="2"/>
      <c r="L32" s="2"/>
      <c r="M32" s="2"/>
    </row>
    <row r="33" spans="1:15" x14ac:dyDescent="0.3">
      <c r="L33" s="2"/>
      <c r="M33" s="2"/>
      <c r="N33" s="2"/>
    </row>
    <row r="34" spans="1:15" ht="16" thickBot="1" x14ac:dyDescent="0.4">
      <c r="A34" s="811" t="s">
        <v>337</v>
      </c>
      <c r="B34" s="811"/>
      <c r="C34" s="811"/>
      <c r="D34" s="811"/>
      <c r="E34" s="811"/>
      <c r="F34" s="811"/>
      <c r="G34" s="811"/>
      <c r="H34" s="811"/>
      <c r="L34" s="2"/>
      <c r="M34" s="2"/>
      <c r="N34" s="2"/>
    </row>
    <row r="35" spans="1:15" ht="42" x14ac:dyDescent="0.3">
      <c r="A35" s="342" t="s">
        <v>70</v>
      </c>
      <c r="B35" s="488">
        <v>0.5</v>
      </c>
      <c r="C35" s="245" t="s">
        <v>339</v>
      </c>
      <c r="D35" s="202" t="s">
        <v>340</v>
      </c>
      <c r="L35" s="2"/>
      <c r="M35" s="2"/>
      <c r="N35" s="2"/>
    </row>
    <row r="36" spans="1:15" ht="14.5" thickBot="1" x14ac:dyDescent="0.35">
      <c r="A36" s="347">
        <f>D11/$C$11</f>
        <v>0.13461538461538461</v>
      </c>
      <c r="B36" s="207">
        <f>E11/$C$11</f>
        <v>0.21153846153846154</v>
      </c>
      <c r="C36" s="207">
        <f>F11/$C$11</f>
        <v>0.28846153846153844</v>
      </c>
      <c r="D36" s="208">
        <f>G11/$C$11</f>
        <v>0.36538461538461536</v>
      </c>
      <c r="L36" s="2"/>
      <c r="M36" s="2"/>
      <c r="N36" s="2"/>
    </row>
    <row r="37" spans="1:15" x14ac:dyDescent="0.3">
      <c r="L37" s="2"/>
      <c r="M37" s="2"/>
      <c r="N37" s="2"/>
    </row>
    <row r="38" spans="1:15" ht="15.5" x14ac:dyDescent="0.35">
      <c r="A38" s="140"/>
      <c r="L38" s="2"/>
      <c r="M38" s="2"/>
      <c r="N38" s="2"/>
    </row>
    <row r="39" spans="1:15" x14ac:dyDescent="0.3">
      <c r="L39" s="2"/>
      <c r="M39" s="2"/>
      <c r="N39" s="2"/>
    </row>
    <row r="40" spans="1:15" x14ac:dyDescent="0.3">
      <c r="L40" s="2"/>
      <c r="M40" s="2"/>
      <c r="N40" s="2"/>
    </row>
    <row r="41" spans="1:15" x14ac:dyDescent="0.3">
      <c r="L41" s="2"/>
      <c r="M41" s="2"/>
      <c r="N41" s="2"/>
    </row>
    <row r="42" spans="1:15" x14ac:dyDescent="0.3">
      <c r="L42" s="2"/>
      <c r="M42" s="2"/>
      <c r="N42" s="2"/>
    </row>
    <row r="43" spans="1:15" x14ac:dyDescent="0.3">
      <c r="L43" s="2"/>
      <c r="M43" s="2"/>
      <c r="N43" s="2"/>
    </row>
    <row r="44" spans="1:15" x14ac:dyDescent="0.3">
      <c r="L44" s="2"/>
      <c r="M44" s="2"/>
      <c r="N44" s="2"/>
    </row>
    <row r="45" spans="1:15" x14ac:dyDescent="0.3">
      <c r="K45" s="2"/>
      <c r="L45" s="2"/>
      <c r="M45" s="2"/>
    </row>
    <row r="46" spans="1:15" x14ac:dyDescent="0.3"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2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2" spans="1:21" x14ac:dyDescent="0.3">
      <c r="A52" s="2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31.4" customHeight="1" x14ac:dyDescent="0.3"/>
    <row r="54" spans="1:21" ht="48.65" customHeight="1" x14ac:dyDescent="0.3"/>
    <row r="58" spans="1:21" x14ac:dyDescent="0.3">
      <c r="A58" s="11"/>
      <c r="B58" s="11"/>
      <c r="C58" s="11"/>
      <c r="D58" s="141"/>
      <c r="E58" s="141"/>
      <c r="F58" s="141"/>
      <c r="G58" s="141"/>
      <c r="H58" s="141"/>
      <c r="I58" s="141"/>
      <c r="J58" s="141"/>
    </row>
    <row r="59" spans="1:21" x14ac:dyDescent="0.3">
      <c r="A59" s="11"/>
      <c r="B59" s="11"/>
      <c r="C59" s="11"/>
      <c r="D59" s="11"/>
      <c r="E59" s="11"/>
      <c r="F59" s="11"/>
      <c r="G59" s="11"/>
      <c r="H59" s="142"/>
      <c r="I59" s="142"/>
      <c r="J59" s="142"/>
    </row>
  </sheetData>
  <sheetProtection sheet="1" objects="1" scenarios="1" selectLockedCells="1"/>
  <mergeCells count="5">
    <mergeCell ref="B1:I1"/>
    <mergeCell ref="A3:K4"/>
    <mergeCell ref="A14:G14"/>
    <mergeCell ref="J14:P14"/>
    <mergeCell ref="A34:H34"/>
  </mergeCells>
  <hyperlinks>
    <hyperlink ref="B1:I1" location="Übersicht!A1" display="zurück zur Übersicht" xr:uid="{00000000-0004-0000-0A00-000000000000}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35"/>
  <sheetViews>
    <sheetView workbookViewId="0">
      <selection activeCell="B1" sqref="B1:I1"/>
    </sheetView>
  </sheetViews>
  <sheetFormatPr baseColWidth="10" defaultRowHeight="14" x14ac:dyDescent="0.3"/>
  <cols>
    <col min="1" max="8" width="8" customWidth="1"/>
    <col min="9" max="9" width="12.08203125" customWidth="1"/>
    <col min="10" max="16" width="8.08203125" customWidth="1"/>
    <col min="17" max="22" width="8" customWidth="1"/>
  </cols>
  <sheetData>
    <row r="1" spans="1:35" x14ac:dyDescent="0.3">
      <c r="A1">
        <v>1</v>
      </c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35" x14ac:dyDescent="0.3">
      <c r="A3" s="681" t="str">
        <f>Übersicht!B25</f>
        <v>3.1.8 Beförderungen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</row>
    <row r="4" spans="1:35" x14ac:dyDescent="0.3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</row>
    <row r="7" spans="1:35" ht="15.5" x14ac:dyDescent="0.3">
      <c r="A7" s="1" t="s">
        <v>200</v>
      </c>
    </row>
    <row r="9" spans="1:35" ht="16" thickBot="1" x14ac:dyDescent="0.4">
      <c r="A9" s="140" t="s">
        <v>185</v>
      </c>
    </row>
    <row r="10" spans="1:35" s="2" customFormat="1" ht="14.4" customHeight="1" thickBot="1" x14ac:dyDescent="0.35">
      <c r="A10" s="673"/>
      <c r="B10" s="357" t="s">
        <v>14</v>
      </c>
      <c r="C10" s="813" t="str">
        <f>"Jahre " &amp;Rahmenbedingungen!C9</f>
        <v>Jahre 2020-2024</v>
      </c>
      <c r="D10" s="813"/>
      <c r="E10" s="813"/>
      <c r="F10" s="814"/>
      <c r="G10" s="220"/>
      <c r="I10" s="822" t="str">
        <f>C10</f>
        <v>Jahre 2020-2024</v>
      </c>
      <c r="J10" s="823"/>
      <c r="K10" s="823"/>
      <c r="L10" s="823"/>
      <c r="M10" s="823"/>
      <c r="N10" s="823"/>
      <c r="O10" s="823"/>
      <c r="P10" s="824"/>
      <c r="Q10"/>
      <c r="R10"/>
      <c r="S10"/>
      <c r="U10" s="220"/>
      <c r="AB10" s="220"/>
      <c r="AI10" s="220"/>
    </row>
    <row r="11" spans="1:35" s="2" customFormat="1" ht="14.4" customHeight="1" thickBot="1" x14ac:dyDescent="0.35">
      <c r="A11" s="674"/>
      <c r="B11" s="144"/>
      <c r="C11" s="817" t="s">
        <v>15</v>
      </c>
      <c r="D11" s="817"/>
      <c r="E11" s="817" t="s">
        <v>16</v>
      </c>
      <c r="F11" s="818"/>
      <c r="G11"/>
      <c r="H11"/>
      <c r="I11" s="497"/>
      <c r="J11" s="128"/>
      <c r="K11" s="819" t="s">
        <v>126</v>
      </c>
      <c r="L11" s="820"/>
      <c r="M11" s="821"/>
      <c r="N11" s="819" t="s">
        <v>127</v>
      </c>
      <c r="O11" s="820"/>
      <c r="P11" s="821"/>
      <c r="Q11"/>
      <c r="R11"/>
      <c r="S11"/>
      <c r="U11" s="220"/>
      <c r="AB11" s="220"/>
      <c r="AI11" s="220"/>
    </row>
    <row r="12" spans="1:35" s="2" customFormat="1" ht="28" x14ac:dyDescent="0.3">
      <c r="A12" s="674"/>
      <c r="B12" s="144"/>
      <c r="C12" s="349" t="s">
        <v>126</v>
      </c>
      <c r="D12" s="349" t="s">
        <v>127</v>
      </c>
      <c r="E12" s="349" t="s">
        <v>126</v>
      </c>
      <c r="F12" s="358" t="s">
        <v>127</v>
      </c>
      <c r="G12"/>
      <c r="H12"/>
      <c r="I12" s="123"/>
      <c r="J12" s="2" t="s">
        <v>42</v>
      </c>
      <c r="K12" s="543" t="s">
        <v>143</v>
      </c>
      <c r="L12" s="122" t="s">
        <v>100</v>
      </c>
      <c r="M12" s="544" t="s">
        <v>99</v>
      </c>
      <c r="N12" s="543" t="s">
        <v>144</v>
      </c>
      <c r="O12" s="122" t="s">
        <v>100</v>
      </c>
      <c r="P12" s="544" t="s">
        <v>99</v>
      </c>
      <c r="Q12"/>
      <c r="R12"/>
      <c r="S12"/>
      <c r="U12" s="220"/>
      <c r="AB12" s="220"/>
      <c r="AI12" s="220"/>
    </row>
    <row r="13" spans="1:35" s="2" customFormat="1" ht="13.65" customHeight="1" x14ac:dyDescent="0.3">
      <c r="A13" s="4" t="s">
        <v>17</v>
      </c>
      <c r="B13" s="349">
        <f>B22+J22+R22+B32+J32</f>
        <v>54</v>
      </c>
      <c r="C13" s="350">
        <f>(Dateneingabe!B145+Dateneingabe!F145+Dateneingabe!J145+Dateneingabe!N145+Dateneingabe!R145)/B13</f>
        <v>9.2592592592592587E-2</v>
      </c>
      <c r="D13" s="350">
        <f>(Dateneingabe!C145+Dateneingabe!G145+Dateneingabe!K145+Dateneingabe!O145+Dateneingabe!S145)/B13</f>
        <v>0.14814814814814814</v>
      </c>
      <c r="E13" s="350">
        <f>(Dateneingabe!D145+Dateneingabe!H145+Dateneingabe!L145+Dateneingabe!P145+Dateneingabe!T145)/B13</f>
        <v>0.5</v>
      </c>
      <c r="F13" s="351">
        <f>(Dateneingabe!E145+Dateneingabe!I145+Dateneingabe!M145+Dateneingabe!Q145+Dateneingabe!U145)/B13</f>
        <v>0.25925925925925924</v>
      </c>
      <c r="G13"/>
      <c r="H13"/>
      <c r="I13" s="4" t="s">
        <v>17</v>
      </c>
      <c r="J13" s="540">
        <f>R32</f>
        <v>54</v>
      </c>
      <c r="K13" s="541">
        <f>(S32+U32)/J13</f>
        <v>0.59259259259259256</v>
      </c>
      <c r="L13" s="124">
        <f>S32/(S32+U32)</f>
        <v>0.15625</v>
      </c>
      <c r="M13" s="115">
        <f>U32/(S32+U32)</f>
        <v>0.84375</v>
      </c>
      <c r="N13" s="542">
        <f>(T32+V32)/J13</f>
        <v>0.40740740740740738</v>
      </c>
      <c r="O13" s="124">
        <f>T32/(T32+V32)</f>
        <v>0.36363636363636365</v>
      </c>
      <c r="P13" s="115">
        <f>V32/(T32+V32)</f>
        <v>0.63636363636363635</v>
      </c>
      <c r="Q13"/>
      <c r="R13"/>
      <c r="S13"/>
      <c r="U13" s="220"/>
      <c r="AB13" s="220"/>
      <c r="AI13" s="220"/>
    </row>
    <row r="14" spans="1:35" s="2" customFormat="1" ht="13.65" customHeight="1" x14ac:dyDescent="0.3">
      <c r="A14" s="4" t="s">
        <v>18</v>
      </c>
      <c r="B14" s="349">
        <f t="shared" ref="B14:B16" si="0">B23+J23+R23+B33+J33</f>
        <v>26</v>
      </c>
      <c r="C14" s="350">
        <f>(Dateneingabe!B152+Dateneingabe!F152+Dateneingabe!J152+Dateneingabe!N152+Dateneingabe!R152)/B14</f>
        <v>0.19230769230769232</v>
      </c>
      <c r="D14" s="350">
        <f>(Dateneingabe!C152+Dateneingabe!G152+Dateneingabe!K152+Dateneingabe!O152+Dateneingabe!S152)/B14</f>
        <v>0.38461538461538464</v>
      </c>
      <c r="E14" s="350">
        <f>(Dateneingabe!D152+Dateneingabe!H152+Dateneingabe!L152+Dateneingabe!P152+Dateneingabe!T152)/B14</f>
        <v>0.19230769230769232</v>
      </c>
      <c r="F14" s="351">
        <f>(Dateneingabe!E152+Dateneingabe!I152+Dateneingabe!M152+Dateneingabe!Q152+Dateneingabe!U152)/B14</f>
        <v>0.23076923076923078</v>
      </c>
      <c r="G14"/>
      <c r="H14"/>
      <c r="I14" s="4" t="s">
        <v>18</v>
      </c>
      <c r="J14" s="533">
        <f>R33</f>
        <v>26</v>
      </c>
      <c r="K14" s="541">
        <f>(S33+U33)/J14</f>
        <v>0.38461538461538464</v>
      </c>
      <c r="L14" s="124">
        <f>S33/(S33+U33)</f>
        <v>0.5</v>
      </c>
      <c r="M14" s="115">
        <f>U33/(S33+U33)</f>
        <v>0.5</v>
      </c>
      <c r="N14" s="541">
        <f>(T33+V33)/J14</f>
        <v>0.61538461538461542</v>
      </c>
      <c r="O14" s="124">
        <f>T33/(T33+V33)</f>
        <v>0.625</v>
      </c>
      <c r="P14" s="115">
        <f>V33/(T33+V33)</f>
        <v>0.375</v>
      </c>
      <c r="Q14"/>
      <c r="R14"/>
      <c r="S14"/>
      <c r="U14" s="220"/>
      <c r="AB14" s="220"/>
      <c r="AI14" s="220"/>
    </row>
    <row r="15" spans="1:35" s="2" customFormat="1" ht="13.65" customHeight="1" x14ac:dyDescent="0.3">
      <c r="A15" s="4" t="s">
        <v>19</v>
      </c>
      <c r="B15" s="349">
        <f t="shared" si="0"/>
        <v>20</v>
      </c>
      <c r="C15" s="350">
        <f>(Dateneingabe!B159+Dateneingabe!F159+Dateneingabe!J159+Dateneingabe!N159+Dateneingabe!R159)/B15</f>
        <v>0.4</v>
      </c>
      <c r="D15" s="350">
        <f>(Dateneingabe!C159+Dateneingabe!G159+Dateneingabe!K159+Dateneingabe!O159+Dateneingabe!S159)/B15</f>
        <v>0.4</v>
      </c>
      <c r="E15" s="350">
        <f>(Dateneingabe!D159+Dateneingabe!H159+Dateneingabe!L159+Dateneingabe!P159+Dateneingabe!T159)/B15</f>
        <v>0.15</v>
      </c>
      <c r="F15" s="351">
        <f>(Dateneingabe!E159+Dateneingabe!I159+Dateneingabe!M159+Dateneingabe!Q159+Dateneingabe!U159)/B15</f>
        <v>0.05</v>
      </c>
      <c r="G15"/>
      <c r="H15"/>
      <c r="I15" s="4" t="s">
        <v>19</v>
      </c>
      <c r="J15" s="533">
        <f>R34</f>
        <v>20</v>
      </c>
      <c r="K15" s="541">
        <f>(S34+U34)/J15</f>
        <v>0.55000000000000004</v>
      </c>
      <c r="L15" s="124">
        <f>S34/(S34+U34)</f>
        <v>0.72727272727272729</v>
      </c>
      <c r="M15" s="115">
        <f>U34/(S34+U34)</f>
        <v>0.27272727272727271</v>
      </c>
      <c r="N15" s="541">
        <f>(T34+V34)/J15</f>
        <v>0.45</v>
      </c>
      <c r="O15" s="124">
        <f>T34/(T34+V34)</f>
        <v>0.88888888888888884</v>
      </c>
      <c r="P15" s="115">
        <f>V34/(T34+V34)</f>
        <v>0.1111111111111111</v>
      </c>
      <c r="Q15"/>
      <c r="R15"/>
      <c r="S15"/>
      <c r="U15" s="220"/>
      <c r="AB15" s="220"/>
      <c r="AI15" s="220"/>
    </row>
    <row r="16" spans="1:35" s="2" customFormat="1" ht="13.65" customHeight="1" thickBot="1" x14ac:dyDescent="0.35">
      <c r="A16" s="219" t="s">
        <v>20</v>
      </c>
      <c r="B16" s="352">
        <f t="shared" si="0"/>
        <v>12</v>
      </c>
      <c r="C16" s="353">
        <f>(Dateneingabe!B163+Dateneingabe!F163+Dateneingabe!J163+Dateneingabe!N163+Dateneingabe!R163)/B16</f>
        <v>0.25</v>
      </c>
      <c r="D16" s="353">
        <f>(Dateneingabe!C163+Dateneingabe!G163+Dateneingabe!K163+Dateneingabe!O163+Dateneingabe!S163)/B16</f>
        <v>0.5</v>
      </c>
      <c r="E16" s="353">
        <f>(Dateneingabe!D163+Dateneingabe!H163+Dateneingabe!L163+Dateneingabe!P163+Dateneingabe!T163)/B16</f>
        <v>8.3333333333333329E-2</v>
      </c>
      <c r="F16" s="354">
        <f>(Dateneingabe!E163+Dateneingabe!I163+Dateneingabe!M163+Dateneingabe!Q163+Dateneingabe!U163)/B16</f>
        <v>0.16666666666666666</v>
      </c>
      <c r="G16"/>
      <c r="H16"/>
      <c r="I16" s="219" t="s">
        <v>20</v>
      </c>
      <c r="J16" s="534">
        <f>R35</f>
        <v>12</v>
      </c>
      <c r="K16" s="204">
        <f>(S35+U35)/J16</f>
        <v>0.33333333333333331</v>
      </c>
      <c r="L16" s="30">
        <f>S35/(S35+U35)</f>
        <v>0.75</v>
      </c>
      <c r="M16" s="31">
        <f>U35/(S35+U35)</f>
        <v>0.25</v>
      </c>
      <c r="N16" s="204">
        <f>(T35+V35)/J16</f>
        <v>0.66666666666666663</v>
      </c>
      <c r="O16" s="30">
        <f>T35/(T35+V35)</f>
        <v>0.75</v>
      </c>
      <c r="P16" s="31">
        <f>V35/(T35+V35)</f>
        <v>0.25</v>
      </c>
      <c r="U16" s="220"/>
      <c r="AB16" s="220"/>
      <c r="AI16" s="220"/>
    </row>
    <row r="18" spans="1:22" ht="16" thickBot="1" x14ac:dyDescent="0.35">
      <c r="A18" s="282" t="s">
        <v>186</v>
      </c>
      <c r="I18" s="282" t="s">
        <v>187</v>
      </c>
      <c r="Q18" s="282" t="s">
        <v>188</v>
      </c>
    </row>
    <row r="19" spans="1:22" x14ac:dyDescent="0.3">
      <c r="A19" s="825">
        <f>Dateneingabe!B128</f>
        <v>2020</v>
      </c>
      <c r="B19" s="711"/>
      <c r="C19" s="711"/>
      <c r="D19" s="711"/>
      <c r="E19" s="711"/>
      <c r="F19" s="712"/>
      <c r="I19" s="825">
        <f>Dateneingabe!F128</f>
        <v>2021</v>
      </c>
      <c r="J19" s="711"/>
      <c r="K19" s="711"/>
      <c r="L19" s="711"/>
      <c r="M19" s="711"/>
      <c r="N19" s="712"/>
      <c r="Q19" s="734">
        <f>Dateneingabe!J128</f>
        <v>2022</v>
      </c>
      <c r="R19" s="735"/>
      <c r="S19" s="735"/>
      <c r="T19" s="735"/>
      <c r="U19" s="735"/>
      <c r="V19" s="737"/>
    </row>
    <row r="20" spans="1:22" x14ac:dyDescent="0.3">
      <c r="A20" s="222"/>
      <c r="B20" s="221" t="s">
        <v>14</v>
      </c>
      <c r="C20" s="815" t="s">
        <v>15</v>
      </c>
      <c r="D20" s="815"/>
      <c r="E20" s="815" t="s">
        <v>16</v>
      </c>
      <c r="F20" s="816"/>
      <c r="I20" s="222"/>
      <c r="J20" s="221" t="s">
        <v>42</v>
      </c>
      <c r="K20" s="815" t="s">
        <v>15</v>
      </c>
      <c r="L20" s="815"/>
      <c r="M20" s="815" t="s">
        <v>16</v>
      </c>
      <c r="N20" s="816"/>
      <c r="Q20" s="222"/>
      <c r="R20" s="221" t="s">
        <v>42</v>
      </c>
      <c r="S20" s="826" t="s">
        <v>15</v>
      </c>
      <c r="T20" s="827"/>
      <c r="U20" s="826" t="s">
        <v>16</v>
      </c>
      <c r="V20" s="724"/>
    </row>
    <row r="21" spans="1:22" x14ac:dyDescent="0.3">
      <c r="A21" s="222"/>
      <c r="B21" s="221"/>
      <c r="C21" s="218" t="s">
        <v>126</v>
      </c>
      <c r="D21" s="218" t="s">
        <v>127</v>
      </c>
      <c r="E21" s="218" t="s">
        <v>126</v>
      </c>
      <c r="F21" s="5" t="s">
        <v>127</v>
      </c>
      <c r="I21" s="222"/>
      <c r="J21" s="221"/>
      <c r="K21" s="218" t="s">
        <v>126</v>
      </c>
      <c r="L21" s="218" t="s">
        <v>127</v>
      </c>
      <c r="M21" s="218" t="s">
        <v>126</v>
      </c>
      <c r="N21" s="5" t="s">
        <v>127</v>
      </c>
      <c r="Q21" s="222"/>
      <c r="R21" s="221"/>
      <c r="S21" s="218" t="s">
        <v>126</v>
      </c>
      <c r="T21" s="218" t="s">
        <v>127</v>
      </c>
      <c r="U21" s="218" t="s">
        <v>126</v>
      </c>
      <c r="V21" s="5" t="s">
        <v>127</v>
      </c>
    </row>
    <row r="22" spans="1:22" x14ac:dyDescent="0.3">
      <c r="A22" s="4" t="s">
        <v>17</v>
      </c>
      <c r="B22" s="355">
        <f>SUM(Dateneingabe!B145:E145)</f>
        <v>8</v>
      </c>
      <c r="C22" s="350">
        <f>IFERROR(Dateneingabe!B145/(Dateneingabe!B145+Dateneingabe!D145),"")</f>
        <v>0.25</v>
      </c>
      <c r="D22" s="350">
        <f>IFERROR(Dateneingabe!C145/(Dateneingabe!C145+Dateneingabe!E145),"")</f>
        <v>0.5</v>
      </c>
      <c r="E22" s="205">
        <f>IFERROR(Dateneingabe!D145/(Dateneingabe!B145+Dateneingabe!D145),"")</f>
        <v>0.75</v>
      </c>
      <c r="F22" s="206">
        <f>IFERROR(Dateneingabe!E145/(Dateneingabe!C145+Dateneingabe!E145),"")</f>
        <v>0.5</v>
      </c>
      <c r="I22" s="4" t="s">
        <v>17</v>
      </c>
      <c r="J22" s="355">
        <f>SUM(Dateneingabe!F145:I145)</f>
        <v>29</v>
      </c>
      <c r="K22" s="205">
        <f>IFERROR(Dateneingabe!F145/(Dateneingabe!F145+Dateneingabe!H145),"")</f>
        <v>0.1</v>
      </c>
      <c r="L22" s="205">
        <f>IFERROR(Dateneingabe!G145/(Dateneingabe!G145+Dateneingabe!I145),"")</f>
        <v>0.33333333333333331</v>
      </c>
      <c r="M22" s="205">
        <f>IFERROR(Dateneingabe!H145/(Dateneingabe!F145+Dateneingabe!H145),"")</f>
        <v>0.9</v>
      </c>
      <c r="N22" s="206">
        <f>IFERROR(Dateneingabe!I145/(Dateneingabe!G145+Dateneingabe!I145),"")</f>
        <v>0.66666666666666663</v>
      </c>
      <c r="Q22" s="4" t="s">
        <v>17</v>
      </c>
      <c r="R22" s="355">
        <f>SUM(Dateneingabe!J145:M145)</f>
        <v>9</v>
      </c>
      <c r="S22" s="205">
        <f>IFERROR(Dateneingabe!J145/(Dateneingabe!J145+Dateneingabe!L145),"")</f>
        <v>0.25</v>
      </c>
      <c r="T22" s="205">
        <f>IFERROR(Dateneingabe!K145/(Dateneingabe!K145+Dateneingabe!M145),"")</f>
        <v>0.2</v>
      </c>
      <c r="U22" s="205">
        <f>IFERROR(Dateneingabe!L145/(Dateneingabe!J145+Dateneingabe!L145),"")</f>
        <v>0.75</v>
      </c>
      <c r="V22" s="206">
        <f>IFERROR(Dateneingabe!M145/(Dateneingabe!K145+Dateneingabe!M145),"")</f>
        <v>0.8</v>
      </c>
    </row>
    <row r="23" spans="1:22" x14ac:dyDescent="0.3">
      <c r="A23" s="4" t="s">
        <v>18</v>
      </c>
      <c r="B23" s="355">
        <f>SUM(Dateneingabe!B152:E152)</f>
        <v>3</v>
      </c>
      <c r="C23" s="350">
        <f>IFERROR(Dateneingabe!B152/(Dateneingabe!B152+Dateneingabe!D152),"")</f>
        <v>1</v>
      </c>
      <c r="D23" s="350">
        <f>IFERROR(Dateneingabe!C152/(Dateneingabe!C152+Dateneingabe!E152),"")</f>
        <v>0.5</v>
      </c>
      <c r="E23" s="205">
        <f>IFERROR(Dateneingabe!D152/(Dateneingabe!B152+Dateneingabe!D152),"")</f>
        <v>0</v>
      </c>
      <c r="F23" s="206">
        <f>IFERROR(Dateneingabe!E152/(Dateneingabe!C152+Dateneingabe!E152),"")</f>
        <v>0.5</v>
      </c>
      <c r="I23" s="4" t="s">
        <v>18</v>
      </c>
      <c r="J23" s="355">
        <f>SUM(Dateneingabe!F152:I152)</f>
        <v>4</v>
      </c>
      <c r="K23" s="205">
        <f>IFERROR(Dateneingabe!F152/(Dateneingabe!F152+Dateneingabe!H152),"")</f>
        <v>0</v>
      </c>
      <c r="L23" s="205">
        <f>IFERROR(Dateneingabe!G152/(Dateneingabe!G152+Dateneingabe!I152),"")</f>
        <v>0.5</v>
      </c>
      <c r="M23" s="205">
        <f>IFERROR(Dateneingabe!H152/(Dateneingabe!F152+Dateneingabe!H152),"")</f>
        <v>1</v>
      </c>
      <c r="N23" s="206">
        <f>IFERROR(Dateneingabe!I152/(Dateneingabe!G152+Dateneingabe!I152),"")</f>
        <v>0.5</v>
      </c>
      <c r="Q23" s="4" t="s">
        <v>18</v>
      </c>
      <c r="R23" s="355">
        <f>SUM(Dateneingabe!J152:M152)</f>
        <v>3</v>
      </c>
      <c r="S23" s="205">
        <f>IFERROR(Dateneingabe!J152/(Dateneingabe!J152+Dateneingabe!L152),"")</f>
        <v>1</v>
      </c>
      <c r="T23" s="205">
        <f>IFERROR(Dateneingabe!K152/(Dateneingabe!K152+Dateneingabe!M152),"")</f>
        <v>0.5</v>
      </c>
      <c r="U23" s="205">
        <f>IFERROR(Dateneingabe!L152/(Dateneingabe!J152+Dateneingabe!L152),"")</f>
        <v>0</v>
      </c>
      <c r="V23" s="206">
        <f>IFERROR(Dateneingabe!M152/(Dateneingabe!K152+Dateneingabe!M152),"")</f>
        <v>0.5</v>
      </c>
    </row>
    <row r="24" spans="1:22" x14ac:dyDescent="0.3">
      <c r="A24" s="4" t="s">
        <v>19</v>
      </c>
      <c r="B24" s="355">
        <f>SUM(Dateneingabe!B159:E159)</f>
        <v>2</v>
      </c>
      <c r="C24" s="350">
        <f>IFERROR(Dateneingabe!B159/(Dateneingabe!B159+Dateneingabe!D159),"")</f>
        <v>0</v>
      </c>
      <c r="D24" s="350">
        <f>IFERROR(Dateneingabe!C159/(Dateneingabe!C159+Dateneingabe!E159),"")</f>
        <v>0</v>
      </c>
      <c r="E24" s="205">
        <f>IFERROR(Dateneingabe!D159/(Dateneingabe!B159+Dateneingabe!D159),"")</f>
        <v>1</v>
      </c>
      <c r="F24" s="206">
        <f>IFERROR(Dateneingabe!E159/(Dateneingabe!C159+Dateneingabe!E159),"")</f>
        <v>1</v>
      </c>
      <c r="I24" s="4" t="s">
        <v>19</v>
      </c>
      <c r="J24" s="355">
        <f>SUM(Dateneingabe!F159:I159)</f>
        <v>3</v>
      </c>
      <c r="K24" s="205">
        <f>IFERROR(Dateneingabe!F159/(Dateneingabe!F159+Dateneingabe!H159),"")</f>
        <v>1</v>
      </c>
      <c r="L24" s="205">
        <f>IFERROR(Dateneingabe!G159/(Dateneingabe!G159+Dateneingabe!I159),"")</f>
        <v>1</v>
      </c>
      <c r="M24" s="205">
        <f>IFERROR(Dateneingabe!H159/(Dateneingabe!F159+Dateneingabe!H159),"")</f>
        <v>0</v>
      </c>
      <c r="N24" s="206">
        <f>IFERROR(Dateneingabe!I159/(Dateneingabe!G159+Dateneingabe!I159),"")</f>
        <v>0</v>
      </c>
      <c r="Q24" s="4" t="s">
        <v>19</v>
      </c>
      <c r="R24" s="355">
        <f>SUM(Dateneingabe!J159:M159)</f>
        <v>8</v>
      </c>
      <c r="S24" s="205">
        <f>IFERROR(Dateneingabe!J159/(Dateneingabe!J159+Dateneingabe!L159),"")</f>
        <v>1</v>
      </c>
      <c r="T24" s="205">
        <f>IFERROR(Dateneingabe!K159/(Dateneingabe!K159+Dateneingabe!M159),"")</f>
        <v>1</v>
      </c>
      <c r="U24" s="205">
        <f>IFERROR(Dateneingabe!L159/(Dateneingabe!J159+Dateneingabe!L159),"")</f>
        <v>0</v>
      </c>
      <c r="V24" s="206">
        <f>IFERROR(Dateneingabe!M159/(Dateneingabe!K159+Dateneingabe!M159),"")</f>
        <v>0</v>
      </c>
    </row>
    <row r="25" spans="1:22" ht="14.5" thickBot="1" x14ac:dyDescent="0.35">
      <c r="A25" s="219" t="s">
        <v>20</v>
      </c>
      <c r="B25" s="356">
        <f>SUM(Dateneingabe!B163:E163)</f>
        <v>1</v>
      </c>
      <c r="C25" s="353" t="str">
        <f>IFERROR(Dateneingabe!B163/(Dateneingabe!B163+Dateneingabe!D163),"")</f>
        <v/>
      </c>
      <c r="D25" s="353">
        <f>IFERROR(Dateneingabe!C163/(Dateneingabe!C163+Dateneingabe!E163),"")</f>
        <v>1</v>
      </c>
      <c r="E25" s="207" t="str">
        <f>IFERROR(Dateneingabe!D163/(Dateneingabe!B163+Dateneingabe!D163),"")</f>
        <v/>
      </c>
      <c r="F25" s="208">
        <f>IFERROR(Dateneingabe!E163/(Dateneingabe!C163+Dateneingabe!E163),"")</f>
        <v>0</v>
      </c>
      <c r="I25" s="219" t="s">
        <v>20</v>
      </c>
      <c r="J25" s="356">
        <f>SUM(Dateneingabe!F163:I163)</f>
        <v>2</v>
      </c>
      <c r="K25" s="207">
        <f>IFERROR(Dateneingabe!F163/(Dateneingabe!F163+Dateneingabe!H163),"")</f>
        <v>1</v>
      </c>
      <c r="L25" s="207">
        <f>IFERROR(Dateneingabe!G163/(Dateneingabe!G163+Dateneingabe!I163),"")</f>
        <v>1</v>
      </c>
      <c r="M25" s="207">
        <f>IFERROR(Dateneingabe!H163/(Dateneingabe!F163+Dateneingabe!H163),"")</f>
        <v>0</v>
      </c>
      <c r="N25" s="208">
        <f>IFERROR(Dateneingabe!I163/(Dateneingabe!G163+Dateneingabe!I163),"")</f>
        <v>0</v>
      </c>
      <c r="Q25" s="219" t="s">
        <v>20</v>
      </c>
      <c r="R25" s="356">
        <f>SUM(Dateneingabe!J163:M163)</f>
        <v>0</v>
      </c>
      <c r="S25" s="207" t="str">
        <f>IFERROR(Dateneingabe!J163/(Dateneingabe!J163+Dateneingabe!L163),"")</f>
        <v/>
      </c>
      <c r="T25" s="207" t="str">
        <f>IFERROR(Dateneingabe!K163/(Dateneingabe!K163+Dateneingabe!M163),"")</f>
        <v/>
      </c>
      <c r="U25" s="207" t="str">
        <f>IFERROR(Dateneingabe!L163/(Dateneingabe!J163+Dateneingabe!L163),"")</f>
        <v/>
      </c>
      <c r="V25" s="208" t="str">
        <f>IFERROR(Dateneingabe!M163/(Dateneingabe!K163+Dateneingabe!M163),"")</f>
        <v/>
      </c>
    </row>
    <row r="26" spans="1:22" x14ac:dyDescent="0.3">
      <c r="A26" s="106"/>
      <c r="B26" s="500"/>
      <c r="C26" s="501"/>
      <c r="D26" s="501"/>
      <c r="E26" s="197"/>
      <c r="F26" s="197"/>
      <c r="I26" s="106"/>
      <c r="J26" s="500"/>
      <c r="K26" s="197"/>
      <c r="L26" s="197"/>
      <c r="M26" s="197"/>
      <c r="N26" s="197"/>
      <c r="Q26" s="106"/>
      <c r="R26" s="500"/>
      <c r="S26" s="197"/>
      <c r="T26" s="197"/>
      <c r="U26" s="197"/>
      <c r="V26" s="197"/>
    </row>
    <row r="28" spans="1:22" ht="16" thickBot="1" x14ac:dyDescent="0.35">
      <c r="A28" s="282" t="s">
        <v>189</v>
      </c>
      <c r="I28" s="282" t="s">
        <v>190</v>
      </c>
      <c r="Q28" s="282" t="s">
        <v>228</v>
      </c>
    </row>
    <row r="29" spans="1:22" x14ac:dyDescent="0.3">
      <c r="A29" s="825">
        <f>Dateneingabe!N128</f>
        <v>2023</v>
      </c>
      <c r="B29" s="711"/>
      <c r="C29" s="711"/>
      <c r="D29" s="711"/>
      <c r="E29" s="711"/>
      <c r="F29" s="712"/>
      <c r="I29" s="825">
        <f>Dateneingabe!R128</f>
        <v>2024</v>
      </c>
      <c r="J29" s="711"/>
      <c r="K29" s="711"/>
      <c r="L29" s="711"/>
      <c r="M29" s="711"/>
      <c r="N29" s="712"/>
      <c r="Q29" s="825" t="str">
        <f>C10</f>
        <v>Jahre 2020-2024</v>
      </c>
      <c r="R29" s="711"/>
      <c r="S29" s="711"/>
      <c r="T29" s="711"/>
      <c r="U29" s="711"/>
      <c r="V29" s="712"/>
    </row>
    <row r="30" spans="1:22" x14ac:dyDescent="0.3">
      <c r="A30" s="222"/>
      <c r="B30" s="221" t="s">
        <v>42</v>
      </c>
      <c r="C30" s="815" t="s">
        <v>15</v>
      </c>
      <c r="D30" s="815"/>
      <c r="E30" s="815" t="s">
        <v>16</v>
      </c>
      <c r="F30" s="816"/>
      <c r="I30" s="222"/>
      <c r="J30" s="221" t="s">
        <v>42</v>
      </c>
      <c r="K30" s="815" t="s">
        <v>15</v>
      </c>
      <c r="L30" s="815"/>
      <c r="M30" s="815" t="s">
        <v>16</v>
      </c>
      <c r="N30" s="816"/>
      <c r="Q30" s="222"/>
      <c r="R30" s="221" t="s">
        <v>42</v>
      </c>
      <c r="S30" s="815" t="s">
        <v>75</v>
      </c>
      <c r="T30" s="815"/>
      <c r="U30" s="815" t="s">
        <v>74</v>
      </c>
      <c r="V30" s="816"/>
    </row>
    <row r="31" spans="1:22" x14ac:dyDescent="0.3">
      <c r="A31" s="222"/>
      <c r="B31" s="221"/>
      <c r="C31" s="218" t="s">
        <v>126</v>
      </c>
      <c r="D31" s="218" t="s">
        <v>127</v>
      </c>
      <c r="E31" s="218" t="s">
        <v>126</v>
      </c>
      <c r="F31" s="5" t="s">
        <v>127</v>
      </c>
      <c r="I31" s="222"/>
      <c r="J31" s="221"/>
      <c r="K31" s="218" t="s">
        <v>126</v>
      </c>
      <c r="L31" s="218" t="s">
        <v>127</v>
      </c>
      <c r="M31" s="218" t="s">
        <v>126</v>
      </c>
      <c r="N31" s="5" t="s">
        <v>127</v>
      </c>
      <c r="Q31" s="222"/>
      <c r="R31" s="221"/>
      <c r="S31" s="218" t="s">
        <v>126</v>
      </c>
      <c r="T31" s="218" t="s">
        <v>127</v>
      </c>
      <c r="U31" s="218" t="s">
        <v>126</v>
      </c>
      <c r="V31" s="5" t="s">
        <v>127</v>
      </c>
    </row>
    <row r="32" spans="1:22" x14ac:dyDescent="0.3">
      <c r="A32" s="4" t="s">
        <v>17</v>
      </c>
      <c r="B32" s="355">
        <f>SUM(Dateneingabe!N145:Q145)</f>
        <v>0</v>
      </c>
      <c r="C32" s="205" t="str">
        <f>IFERROR(Dateneingabe!N145/(Dateneingabe!N145+Dateneingabe!P145),"")</f>
        <v/>
      </c>
      <c r="D32" s="205" t="str">
        <f>IFERROR(Dateneingabe!O145/(Dateneingabe!O145+Dateneingabe!Q145),"")</f>
        <v/>
      </c>
      <c r="E32" s="205" t="str">
        <f>IFERROR(Dateneingabe!P145/(Dateneingabe!N145+Dateneingabe!P145),"")</f>
        <v/>
      </c>
      <c r="F32" s="206" t="str">
        <f>IFERROR(Dateneingabe!Q145/(Dateneingabe!O145+Dateneingabe!Q145),"")</f>
        <v/>
      </c>
      <c r="I32" s="4" t="s">
        <v>17</v>
      </c>
      <c r="J32" s="355">
        <f>SUM(Dateneingabe!R145:U145)</f>
        <v>8</v>
      </c>
      <c r="K32" s="205">
        <f>IFERROR(Dateneingabe!R145/(Dateneingabe!R145+Dateneingabe!T145),"")</f>
        <v>0.25</v>
      </c>
      <c r="L32" s="205">
        <f>IFERROR(Dateneingabe!S145/(Dateneingabe!S145+Dateneingabe!U145),"")</f>
        <v>0.5</v>
      </c>
      <c r="M32" s="205">
        <f>IFERROR(Dateneingabe!T145/(Dateneingabe!R145+Dateneingabe!T145),"")</f>
        <v>0.75</v>
      </c>
      <c r="N32" s="206">
        <f>IFERROR(Dateneingabe!U145/(Dateneingabe!S145+Dateneingabe!U145),"")</f>
        <v>0.5</v>
      </c>
      <c r="Q32" s="4" t="s">
        <v>17</v>
      </c>
      <c r="R32" s="539">
        <f>SUM(S32:V32)</f>
        <v>54</v>
      </c>
      <c r="S32" s="535">
        <f>Dateneingabe!B145+Dateneingabe!F145+Dateneingabe!J145+Dateneingabe!N145+Dateneingabe!R145</f>
        <v>5</v>
      </c>
      <c r="T32" s="535">
        <f>Dateneingabe!C145+Dateneingabe!G145+Dateneingabe!K145+Dateneingabe!O145+Dateneingabe!S145</f>
        <v>8</v>
      </c>
      <c r="U32" s="535">
        <f>Dateneingabe!D145+Dateneingabe!H145+Dateneingabe!L145+Dateneingabe!P145+Dateneingabe!T145</f>
        <v>27</v>
      </c>
      <c r="V32" s="535">
        <f>Dateneingabe!E145+Dateneingabe!I145+Dateneingabe!M145+Dateneingabe!Q145+Dateneingabe!U145</f>
        <v>14</v>
      </c>
    </row>
    <row r="33" spans="1:22" x14ac:dyDescent="0.3">
      <c r="A33" s="4" t="s">
        <v>18</v>
      </c>
      <c r="B33" s="355">
        <f>SUM(Dateneingabe!N152:Q152)</f>
        <v>0</v>
      </c>
      <c r="C33" s="205" t="str">
        <f>IFERROR(Dateneingabe!N152/(Dateneingabe!N152+Dateneingabe!P152),"")</f>
        <v/>
      </c>
      <c r="D33" s="205" t="str">
        <f>IFERROR(Dateneingabe!O152/(Dateneingabe!O152+Dateneingabe!Q152),"")</f>
        <v/>
      </c>
      <c r="E33" s="205" t="str">
        <f>IFERROR(Dateneingabe!P152/(Dateneingabe!N152+Dateneingabe!P152),"")</f>
        <v/>
      </c>
      <c r="F33" s="206" t="str">
        <f>IFERROR(Dateneingabe!Q152/(Dateneingabe!O152+Dateneingabe!Q152),"")</f>
        <v/>
      </c>
      <c r="I33" s="4" t="s">
        <v>18</v>
      </c>
      <c r="J33" s="355">
        <f>SUM(Dateneingabe!R152:U152)</f>
        <v>16</v>
      </c>
      <c r="K33" s="205">
        <f>IFERROR(Dateneingabe!R152/(Dateneingabe!R152+Dateneingabe!T152),"")</f>
        <v>0.5</v>
      </c>
      <c r="L33" s="205">
        <f>IFERROR(Dateneingabe!S152/(Dateneingabe!S152+Dateneingabe!U152),"")</f>
        <v>0.7</v>
      </c>
      <c r="M33" s="205">
        <f>IFERROR(Dateneingabe!T152/(Dateneingabe!R152+Dateneingabe!T152),"")</f>
        <v>0.5</v>
      </c>
      <c r="N33" s="206">
        <f>IFERROR(Dateneingabe!U152/(Dateneingabe!S152+Dateneingabe!U152),"")</f>
        <v>0.3</v>
      </c>
      <c r="Q33" s="4" t="s">
        <v>18</v>
      </c>
      <c r="R33" s="355">
        <f t="shared" ref="R33:R35" si="1">SUM(S33:V33)</f>
        <v>26</v>
      </c>
      <c r="S33" s="535">
        <f>Dateneingabe!B152+Dateneingabe!F152+Dateneingabe!J152+Dateneingabe!N152+Dateneingabe!R152</f>
        <v>5</v>
      </c>
      <c r="T33" s="535">
        <f>Dateneingabe!C152+Dateneingabe!G152+Dateneingabe!K152+Dateneingabe!O152+Dateneingabe!S152</f>
        <v>10</v>
      </c>
      <c r="U33" s="535">
        <f>Dateneingabe!D152+Dateneingabe!H152+Dateneingabe!L152+Dateneingabe!P152+Dateneingabe!T152</f>
        <v>5</v>
      </c>
      <c r="V33" s="536">
        <f>Dateneingabe!E152+Dateneingabe!I152+Dateneingabe!M152+Dateneingabe!Q152+Dateneingabe!U152</f>
        <v>6</v>
      </c>
    </row>
    <row r="34" spans="1:22" x14ac:dyDescent="0.3">
      <c r="A34" s="4" t="s">
        <v>19</v>
      </c>
      <c r="B34" s="355">
        <f>SUM(Dateneingabe!N159:Q159)</f>
        <v>2</v>
      </c>
      <c r="C34" s="205">
        <f>IFERROR(Dateneingabe!N159/(Dateneingabe!N159+Dateneingabe!P159),"")</f>
        <v>1</v>
      </c>
      <c r="D34" s="205" t="str">
        <f>IFERROR(Dateneingabe!O159/(Dateneingabe!O159+Dateneingabe!Q159),"")</f>
        <v/>
      </c>
      <c r="E34" s="205">
        <f>IFERROR(Dateneingabe!P159/(Dateneingabe!N159+Dateneingabe!P159),"")</f>
        <v>0</v>
      </c>
      <c r="F34" s="206" t="str">
        <f>IFERROR(Dateneingabe!Q159/(Dateneingabe!O159+Dateneingabe!Q159),"")</f>
        <v/>
      </c>
      <c r="I34" s="4" t="s">
        <v>19</v>
      </c>
      <c r="J34" s="355">
        <f>SUM(Dateneingabe!R159:U159)</f>
        <v>5</v>
      </c>
      <c r="K34" s="205">
        <f>IFERROR(Dateneingabe!R159/(Dateneingabe!R159+Dateneingabe!T159),"")</f>
        <v>0.5</v>
      </c>
      <c r="L34" s="205">
        <f>IFERROR(Dateneingabe!S159/(Dateneingabe!S159+Dateneingabe!U159),"")</f>
        <v>1</v>
      </c>
      <c r="M34" s="205">
        <f>IFERROR(Dateneingabe!T159/(Dateneingabe!R159+Dateneingabe!T159),"")</f>
        <v>0.5</v>
      </c>
      <c r="N34" s="206">
        <f>IFERROR(Dateneingabe!U159/(Dateneingabe!S159+Dateneingabe!U159),"")</f>
        <v>0</v>
      </c>
      <c r="Q34" s="4" t="s">
        <v>19</v>
      </c>
      <c r="R34" s="355">
        <f t="shared" si="1"/>
        <v>20</v>
      </c>
      <c r="S34" s="535">
        <f>Dateneingabe!B159+Dateneingabe!F159+Dateneingabe!J159+Dateneingabe!N159+Dateneingabe!R159</f>
        <v>8</v>
      </c>
      <c r="T34" s="535">
        <f>Dateneingabe!C159+Dateneingabe!G159+Dateneingabe!K159+Dateneingabe!O159+Dateneingabe!S159</f>
        <v>8</v>
      </c>
      <c r="U34" s="535">
        <f>Dateneingabe!D159+Dateneingabe!H159+Dateneingabe!L159+Dateneingabe!P159+Dateneingabe!T159</f>
        <v>3</v>
      </c>
      <c r="V34" s="536">
        <f>Dateneingabe!E159+Dateneingabe!I159+Dateneingabe!M159+Dateneingabe!Q159+Dateneingabe!U159</f>
        <v>1</v>
      </c>
    </row>
    <row r="35" spans="1:22" ht="14.5" thickBot="1" x14ac:dyDescent="0.35">
      <c r="A35" s="219" t="s">
        <v>20</v>
      </c>
      <c r="B35" s="356">
        <f>SUM(Dateneingabe!N163:Q163)</f>
        <v>0</v>
      </c>
      <c r="C35" s="207" t="str">
        <f>IFERROR(Dateneingabe!N163/(Dateneingabe!N163+Dateneingabe!P163),"")</f>
        <v/>
      </c>
      <c r="D35" s="207" t="str">
        <f>IFERROR(Dateneingabe!O163/(Dateneingabe!O163+Dateneingabe!Q163),"")</f>
        <v/>
      </c>
      <c r="E35" s="207" t="str">
        <f>IFERROR(Dateneingabe!P163/(Dateneingabe!N163+Dateneingabe!P163),"")</f>
        <v/>
      </c>
      <c r="F35" s="208" t="str">
        <f>IFERROR(Dateneingabe!Q163/(Dateneingabe!O163+Dateneingabe!Q163),"")</f>
        <v/>
      </c>
      <c r="I35" s="219" t="s">
        <v>20</v>
      </c>
      <c r="J35" s="356">
        <f>SUM(Dateneingabe!R163:U163)</f>
        <v>9</v>
      </c>
      <c r="K35" s="207">
        <f>IFERROR(Dateneingabe!R163/(Dateneingabe!R163+Dateneingabe!T163),"")</f>
        <v>0.66666666666666663</v>
      </c>
      <c r="L35" s="207">
        <f>IFERROR(Dateneingabe!S163/(Dateneingabe!S163+Dateneingabe!U163),"")</f>
        <v>0.66666666666666663</v>
      </c>
      <c r="M35" s="207">
        <f>IFERROR(Dateneingabe!T163/(Dateneingabe!R163+Dateneingabe!T163),"")</f>
        <v>0.33333333333333331</v>
      </c>
      <c r="N35" s="208">
        <f>IFERROR(Dateneingabe!U163/(Dateneingabe!S163+Dateneingabe!U163),"")</f>
        <v>0.33333333333333331</v>
      </c>
      <c r="Q35" s="219" t="s">
        <v>20</v>
      </c>
      <c r="R35" s="356">
        <f t="shared" si="1"/>
        <v>12</v>
      </c>
      <c r="S35" s="537">
        <f>Dateneingabe!B163+Dateneingabe!F163+Dateneingabe!J163+Dateneingabe!N163+Dateneingabe!R163</f>
        <v>3</v>
      </c>
      <c r="T35" s="537">
        <f>Dateneingabe!C163+Dateneingabe!G163+Dateneingabe!K163+Dateneingabe!O163+Dateneingabe!S163</f>
        <v>6</v>
      </c>
      <c r="U35" s="537">
        <f>Dateneingabe!D163+Dateneingabe!H163+Dateneingabe!L163+Dateneingabe!P163+Dateneingabe!T163</f>
        <v>1</v>
      </c>
      <c r="V35" s="538">
        <f>Dateneingabe!E163+Dateneingabe!I163+Dateneingabe!M163+Dateneingabe!Q163+Dateneingabe!U163</f>
        <v>2</v>
      </c>
    </row>
  </sheetData>
  <sheetProtection sheet="1" objects="1" scenarios="1" selectLockedCells="1"/>
  <mergeCells count="26">
    <mergeCell ref="S30:T30"/>
    <mergeCell ref="U30:V30"/>
    <mergeCell ref="Q19:V19"/>
    <mergeCell ref="A29:F29"/>
    <mergeCell ref="I29:N29"/>
    <mergeCell ref="A19:F19"/>
    <mergeCell ref="I19:N19"/>
    <mergeCell ref="U20:V20"/>
    <mergeCell ref="S20:T20"/>
    <mergeCell ref="Q29:V29"/>
    <mergeCell ref="C30:D30"/>
    <mergeCell ref="E30:F30"/>
    <mergeCell ref="K30:L30"/>
    <mergeCell ref="M30:N30"/>
    <mergeCell ref="C20:D20"/>
    <mergeCell ref="E20:F20"/>
    <mergeCell ref="B1:I1"/>
    <mergeCell ref="A3:K4"/>
    <mergeCell ref="C10:F10"/>
    <mergeCell ref="K20:L20"/>
    <mergeCell ref="M20:N20"/>
    <mergeCell ref="C11:D11"/>
    <mergeCell ref="E11:F11"/>
    <mergeCell ref="K11:M11"/>
    <mergeCell ref="N11:P11"/>
    <mergeCell ref="I10:P10"/>
  </mergeCells>
  <hyperlinks>
    <hyperlink ref="B1:I1" location="Übersicht!A1" display="zurück zur Übersicht" xr:uid="{00000000-0004-0000-0B00-000000000000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68"/>
  <sheetViews>
    <sheetView zoomScale="85" zoomScaleNormal="85" workbookViewId="0">
      <selection activeCell="B1" sqref="B1:I1"/>
    </sheetView>
  </sheetViews>
  <sheetFormatPr baseColWidth="10" defaultRowHeight="14" x14ac:dyDescent="0.3"/>
  <cols>
    <col min="1" max="1" width="12.08203125" customWidth="1"/>
    <col min="2" max="8" width="8.08203125" customWidth="1"/>
    <col min="9" max="9" width="9.58203125" bestFit="1" customWidth="1"/>
    <col min="10" max="10" width="9.58203125" customWidth="1"/>
    <col min="11" max="12" width="8.08203125" bestFit="1" customWidth="1"/>
    <col min="13" max="13" width="8.58203125" customWidth="1"/>
    <col min="14" max="14" width="8.08203125" bestFit="1" customWidth="1"/>
    <col min="15" max="15" width="10.58203125" customWidth="1"/>
    <col min="16" max="16" width="8.08203125" bestFit="1" customWidth="1"/>
    <col min="17" max="17" width="9.5" customWidth="1"/>
    <col min="18" max="19" width="8.08203125" bestFit="1" customWidth="1"/>
  </cols>
  <sheetData>
    <row r="1" spans="1:42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42" x14ac:dyDescent="0.3">
      <c r="A3" s="681" t="str">
        <f>Übersicht!B27</f>
        <v>3.1.9 Höhergruppierungen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</row>
    <row r="4" spans="1:42" x14ac:dyDescent="0.3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</row>
    <row r="6" spans="1:42" ht="15.5" x14ac:dyDescent="0.3">
      <c r="A6" s="1" t="s">
        <v>287</v>
      </c>
    </row>
    <row r="7" spans="1:42" x14ac:dyDescent="0.3">
      <c r="A7" s="10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</row>
    <row r="8" spans="1:42" ht="21" customHeight="1" thickBot="1" x14ac:dyDescent="0.35">
      <c r="A8" s="828" t="s">
        <v>191</v>
      </c>
      <c r="B8" s="828"/>
      <c r="C8" s="828"/>
      <c r="G8" s="226"/>
      <c r="U8" s="226"/>
      <c r="AB8" s="226"/>
      <c r="AI8" s="226"/>
      <c r="AP8" s="226"/>
    </row>
    <row r="9" spans="1:42" ht="14.4" customHeight="1" thickBot="1" x14ac:dyDescent="0.35">
      <c r="A9" s="822" t="str">
        <f>"Jahre " &amp;Rahmenbedingungen!C9</f>
        <v>Jahre 2020-2024</v>
      </c>
      <c r="B9" s="823"/>
      <c r="C9" s="823"/>
      <c r="D9" s="823"/>
      <c r="E9" s="823"/>
      <c r="F9" s="823"/>
      <c r="G9" s="823"/>
      <c r="H9" s="824"/>
      <c r="N9" s="226"/>
      <c r="U9" s="226"/>
      <c r="AB9" s="226"/>
      <c r="AI9" s="226"/>
    </row>
    <row r="10" spans="1:42" ht="14.4" customHeight="1" thickBot="1" x14ac:dyDescent="0.35">
      <c r="A10" s="497"/>
      <c r="B10" s="128"/>
      <c r="C10" s="819" t="s">
        <v>126</v>
      </c>
      <c r="D10" s="820"/>
      <c r="E10" s="821"/>
      <c r="F10" s="819" t="s">
        <v>127</v>
      </c>
      <c r="G10" s="820"/>
      <c r="H10" s="821"/>
      <c r="N10" s="226"/>
      <c r="U10" s="226"/>
      <c r="AB10" s="226"/>
      <c r="AI10" s="226"/>
    </row>
    <row r="11" spans="1:42" ht="28" x14ac:dyDescent="0.3">
      <c r="A11" s="123"/>
      <c r="B11" s="2" t="s">
        <v>42</v>
      </c>
      <c r="C11" s="543" t="s">
        <v>143</v>
      </c>
      <c r="D11" s="122" t="s">
        <v>100</v>
      </c>
      <c r="E11" s="544" t="s">
        <v>99</v>
      </c>
      <c r="F11" s="543" t="s">
        <v>144</v>
      </c>
      <c r="G11" s="122" t="s">
        <v>100</v>
      </c>
      <c r="H11" s="544" t="s">
        <v>99</v>
      </c>
      <c r="N11" s="226"/>
      <c r="U11" s="226"/>
      <c r="AB11" s="226"/>
      <c r="AI11" s="226"/>
    </row>
    <row r="12" spans="1:42" ht="13.65" customHeight="1" x14ac:dyDescent="0.3">
      <c r="A12" s="4" t="s">
        <v>21</v>
      </c>
      <c r="B12" s="540">
        <f>P34</f>
        <v>42</v>
      </c>
      <c r="C12" s="541">
        <f>(Q34+S34)/P34</f>
        <v>0.35714285714285715</v>
      </c>
      <c r="D12" s="124">
        <f>Q34/(Q34+S34)</f>
        <v>0.53333333333333333</v>
      </c>
      <c r="E12" s="115">
        <f>S34/(Q34+S34)</f>
        <v>0.46666666666666667</v>
      </c>
      <c r="F12" s="542">
        <f>(R34+T34)/P34</f>
        <v>0.6428571428571429</v>
      </c>
      <c r="G12" s="124">
        <f>R34/(R34+T34)</f>
        <v>0.62962962962962965</v>
      </c>
      <c r="H12" s="115">
        <f>T34/(R34+T34)</f>
        <v>0.37037037037037035</v>
      </c>
      <c r="N12" s="226"/>
      <c r="U12" s="226"/>
      <c r="AB12" s="226"/>
      <c r="AI12" s="226"/>
    </row>
    <row r="13" spans="1:42" ht="13.65" customHeight="1" x14ac:dyDescent="0.3">
      <c r="A13" s="4" t="s">
        <v>22</v>
      </c>
      <c r="B13" s="533">
        <f t="shared" ref="B13:B15" si="0">P35</f>
        <v>19</v>
      </c>
      <c r="C13" s="541">
        <f t="shared" ref="C13:C15" si="1">(Q35+S35)/P35</f>
        <v>0.15789473684210525</v>
      </c>
      <c r="D13" s="124">
        <f t="shared" ref="D13:D15" si="2">Q35/(Q35+S35)</f>
        <v>0.33333333333333331</v>
      </c>
      <c r="E13" s="115">
        <f t="shared" ref="E13:E15" si="3">S35/(Q35+S35)</f>
        <v>0.66666666666666663</v>
      </c>
      <c r="F13" s="541">
        <f t="shared" ref="F13:F15" si="4">(R35+T35)/P35</f>
        <v>0.84210526315789469</v>
      </c>
      <c r="G13" s="124">
        <f t="shared" ref="G13:G15" si="5">R35/(R35+T35)</f>
        <v>0.8125</v>
      </c>
      <c r="H13" s="115">
        <f t="shared" ref="H13:H15" si="6">T35/(R35+T35)</f>
        <v>0.1875</v>
      </c>
      <c r="N13" s="226"/>
      <c r="U13" s="226"/>
      <c r="AB13" s="226"/>
      <c r="AI13" s="226"/>
    </row>
    <row r="14" spans="1:42" ht="13.65" customHeight="1" x14ac:dyDescent="0.3">
      <c r="A14" s="4" t="s">
        <v>23</v>
      </c>
      <c r="B14" s="533">
        <f t="shared" si="0"/>
        <v>3</v>
      </c>
      <c r="C14" s="541">
        <f t="shared" si="1"/>
        <v>0.66666666666666663</v>
      </c>
      <c r="D14" s="124">
        <f t="shared" si="2"/>
        <v>0</v>
      </c>
      <c r="E14" s="115">
        <f t="shared" si="3"/>
        <v>1</v>
      </c>
      <c r="F14" s="541">
        <f t="shared" si="4"/>
        <v>0.33333333333333331</v>
      </c>
      <c r="G14" s="124">
        <f t="shared" si="5"/>
        <v>1</v>
      </c>
      <c r="H14" s="115">
        <f t="shared" si="6"/>
        <v>0</v>
      </c>
      <c r="N14" s="226"/>
      <c r="U14" s="226"/>
      <c r="AB14" s="226"/>
      <c r="AI14" s="226"/>
    </row>
    <row r="15" spans="1:42" ht="13.65" customHeight="1" thickBot="1" x14ac:dyDescent="0.35">
      <c r="A15" s="219" t="s">
        <v>24</v>
      </c>
      <c r="B15" s="534">
        <f t="shared" si="0"/>
        <v>22</v>
      </c>
      <c r="C15" s="204">
        <f t="shared" si="1"/>
        <v>0.36363636363636365</v>
      </c>
      <c r="D15" s="30">
        <f t="shared" si="2"/>
        <v>0.5</v>
      </c>
      <c r="E15" s="31">
        <f t="shared" si="3"/>
        <v>0.5</v>
      </c>
      <c r="F15" s="204">
        <f t="shared" si="4"/>
        <v>0.63636363636363635</v>
      </c>
      <c r="G15" s="30">
        <f t="shared" si="5"/>
        <v>0.5</v>
      </c>
      <c r="H15" s="31">
        <f t="shared" si="6"/>
        <v>0.5</v>
      </c>
      <c r="N15" s="226"/>
      <c r="U15" s="226"/>
      <c r="AB15" s="226"/>
      <c r="AI15" s="226"/>
    </row>
    <row r="16" spans="1:42" x14ac:dyDescent="0.3">
      <c r="A16" s="106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</row>
    <row r="17" spans="1:21" x14ac:dyDescent="0.3">
      <c r="A17" s="106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</row>
    <row r="18" spans="1:21" x14ac:dyDescent="0.3">
      <c r="A18" s="10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</row>
    <row r="19" spans="1:21" ht="16" thickBot="1" x14ac:dyDescent="0.35">
      <c r="A19" s="829" t="s">
        <v>192</v>
      </c>
      <c r="B19" s="829"/>
      <c r="C19" s="829"/>
      <c r="D19" s="829"/>
      <c r="E19" s="25"/>
      <c r="F19" s="25"/>
      <c r="G19" s="226"/>
      <c r="H19" s="829" t="s">
        <v>193</v>
      </c>
      <c r="I19" s="829"/>
      <c r="J19" s="829"/>
      <c r="K19" s="829"/>
      <c r="L19" s="25"/>
      <c r="M19" s="25"/>
      <c r="N19" s="226"/>
      <c r="O19" s="829" t="s">
        <v>194</v>
      </c>
      <c r="P19" s="829"/>
      <c r="Q19" s="829"/>
      <c r="R19" s="829"/>
      <c r="S19" s="25"/>
      <c r="T19" s="25"/>
      <c r="U19" s="226"/>
    </row>
    <row r="20" spans="1:21" x14ac:dyDescent="0.3">
      <c r="A20" s="734">
        <f>Dateneingabe!B168</f>
        <v>2020</v>
      </c>
      <c r="B20" s="735"/>
      <c r="C20" s="735"/>
      <c r="D20" s="735"/>
      <c r="E20" s="735"/>
      <c r="F20" s="737"/>
      <c r="G20" s="226"/>
      <c r="H20" s="734">
        <f>Dateneingabe!F168</f>
        <v>2021</v>
      </c>
      <c r="I20" s="735"/>
      <c r="J20" s="735"/>
      <c r="K20" s="735"/>
      <c r="L20" s="735"/>
      <c r="M20" s="737"/>
      <c r="N20" s="226"/>
      <c r="O20" s="734">
        <f>Dateneingabe!J168</f>
        <v>2022</v>
      </c>
      <c r="P20" s="735"/>
      <c r="Q20" s="735"/>
      <c r="R20" s="735"/>
      <c r="S20" s="735"/>
      <c r="T20" s="737"/>
      <c r="U20" s="226"/>
    </row>
    <row r="21" spans="1:21" x14ac:dyDescent="0.3">
      <c r="A21" s="4"/>
      <c r="B21" s="640" t="s">
        <v>42</v>
      </c>
      <c r="C21" s="640" t="s">
        <v>15</v>
      </c>
      <c r="D21" s="640"/>
      <c r="E21" s="640" t="s">
        <v>16</v>
      </c>
      <c r="F21" s="12"/>
      <c r="G21" s="226"/>
      <c r="H21" s="4"/>
      <c r="I21" s="640" t="s">
        <v>42</v>
      </c>
      <c r="J21" s="640" t="s">
        <v>15</v>
      </c>
      <c r="K21" s="640"/>
      <c r="L21" s="640" t="s">
        <v>16</v>
      </c>
      <c r="M21" s="12"/>
      <c r="N21" s="226"/>
      <c r="O21" s="4"/>
      <c r="P21" s="640" t="s">
        <v>42</v>
      </c>
      <c r="Q21" s="640" t="s">
        <v>15</v>
      </c>
      <c r="R21" s="640"/>
      <c r="S21" s="640" t="s">
        <v>16</v>
      </c>
      <c r="T21" s="12"/>
      <c r="U21" s="226"/>
    </row>
    <row r="22" spans="1:21" x14ac:dyDescent="0.3">
      <c r="A22" s="4"/>
      <c r="B22" s="640"/>
      <c r="C22" s="640" t="s">
        <v>126</v>
      </c>
      <c r="D22" s="640" t="s">
        <v>127</v>
      </c>
      <c r="E22" s="640" t="s">
        <v>126</v>
      </c>
      <c r="F22" s="12" t="s">
        <v>127</v>
      </c>
      <c r="G22" s="226"/>
      <c r="H22" s="4"/>
      <c r="I22" s="640"/>
      <c r="J22" s="640" t="s">
        <v>126</v>
      </c>
      <c r="K22" s="640" t="s">
        <v>127</v>
      </c>
      <c r="L22" s="640" t="s">
        <v>126</v>
      </c>
      <c r="M22" s="12" t="s">
        <v>127</v>
      </c>
      <c r="N22" s="226"/>
      <c r="O22" s="4"/>
      <c r="P22" s="640"/>
      <c r="Q22" s="640" t="s">
        <v>126</v>
      </c>
      <c r="R22" s="640" t="s">
        <v>127</v>
      </c>
      <c r="S22" s="640" t="s">
        <v>126</v>
      </c>
      <c r="T22" s="12" t="s">
        <v>127</v>
      </c>
      <c r="U22" s="226"/>
    </row>
    <row r="23" spans="1:21" x14ac:dyDescent="0.3">
      <c r="A23" s="228" t="s">
        <v>21</v>
      </c>
      <c r="B23" s="355">
        <f>SUM(Dateneingabe!B179:E179)</f>
        <v>5</v>
      </c>
      <c r="C23" s="359">
        <f>IFERROR(Dateneingabe!B179/(Dateneingabe!B179+Dateneingabe!D179),"")</f>
        <v>1</v>
      </c>
      <c r="D23" s="359">
        <f>IFERROR(Dateneingabe!C179/(Dateneingabe!C179+Dateneingabe!E179),"")</f>
        <v>0.5</v>
      </c>
      <c r="E23" s="359">
        <f>IFERROR(Dateneingabe!D179/(Dateneingabe!B179+Dateneingabe!D179),"")</f>
        <v>0</v>
      </c>
      <c r="F23" s="360">
        <f>IFERROR(Dateneingabe!E179/(Dateneingabe!C179+Dateneingabe!E179),"")</f>
        <v>0.5</v>
      </c>
      <c r="G23" s="229"/>
      <c r="H23" s="228" t="s">
        <v>21</v>
      </c>
      <c r="I23" s="355">
        <f>SUM(Dateneingabe!F179:I179)</f>
        <v>15</v>
      </c>
      <c r="J23" s="359">
        <f>IFERROR(Dateneingabe!F179/(Dateneingabe!F179+Dateneingabe!H179),"")</f>
        <v>0.5</v>
      </c>
      <c r="K23" s="359">
        <f>IFERROR(Dateneingabe!G179/(Dateneingabe!G179+Dateneingabe!I179),"")</f>
        <v>0.76923076923076927</v>
      </c>
      <c r="L23" s="359">
        <f>IFERROR(Dateneingabe!H179/(Dateneingabe!F179+Dateneingabe!H179),"")</f>
        <v>0.5</v>
      </c>
      <c r="M23" s="360">
        <f>IFERROR(Dateneingabe!I179/(Dateneingabe!G179+Dateneingabe!I179),"")</f>
        <v>0.23076923076923078</v>
      </c>
      <c r="N23" s="229"/>
      <c r="O23" s="228" t="s">
        <v>21</v>
      </c>
      <c r="P23" s="355">
        <f>SUM(Dateneingabe!J179:M179)</f>
        <v>10</v>
      </c>
      <c r="Q23" s="359">
        <f>IFERROR(Dateneingabe!J179/(Dateneingabe!J179+Dateneingabe!L179),"")</f>
        <v>0.25</v>
      </c>
      <c r="R23" s="359">
        <f>IFERROR(Dateneingabe!K179/(Dateneingabe!K179+Dateneingabe!M179),"")</f>
        <v>0.33333333333333331</v>
      </c>
      <c r="S23" s="359">
        <f>IFERROR(Dateneingabe!L179/(Dateneingabe!J179+Dateneingabe!L179),"")</f>
        <v>0.75</v>
      </c>
      <c r="T23" s="360">
        <f>IFERROR(Dateneingabe!M179/(Dateneingabe!K179+Dateneingabe!M179),"")</f>
        <v>0.66666666666666663</v>
      </c>
      <c r="U23" s="226"/>
    </row>
    <row r="24" spans="1:21" x14ac:dyDescent="0.3">
      <c r="A24" s="228" t="s">
        <v>22</v>
      </c>
      <c r="B24" s="355">
        <f>SUM(Dateneingabe!B188:E188)</f>
        <v>1</v>
      </c>
      <c r="C24" s="359">
        <f>IFERROR(Dateneingabe!B188/(Dateneingabe!B188+Dateneingabe!D188),"")</f>
        <v>1</v>
      </c>
      <c r="D24" s="359" t="str">
        <f>IFERROR(Dateneingabe!C188/(Dateneingabe!C188+Dateneingabe!E188),"")</f>
        <v/>
      </c>
      <c r="E24" s="359">
        <f>IFERROR(Dateneingabe!D188/(Dateneingabe!B188+Dateneingabe!D188),"")</f>
        <v>0</v>
      </c>
      <c r="F24" s="360" t="str">
        <f>IFERROR(Dateneingabe!E188/(Dateneingabe!C188+Dateneingabe!E188),"")</f>
        <v/>
      </c>
      <c r="G24" s="229"/>
      <c r="H24" s="228" t="s">
        <v>22</v>
      </c>
      <c r="I24" s="355">
        <f>SUM(Dateneingabe!F188:I188)</f>
        <v>2</v>
      </c>
      <c r="J24" s="359">
        <f>IFERROR(Dateneingabe!F188/(Dateneingabe!F188+Dateneingabe!H188),"")</f>
        <v>0</v>
      </c>
      <c r="K24" s="359" t="str">
        <f>IFERROR(Dateneingabe!G188/(Dateneingabe!G188+Dateneingabe!I188),"")</f>
        <v/>
      </c>
      <c r="L24" s="359">
        <f>IFERROR(Dateneingabe!H188/(Dateneingabe!F188+Dateneingabe!H188),"")</f>
        <v>1</v>
      </c>
      <c r="M24" s="360" t="str">
        <f>IFERROR(Dateneingabe!I188/(Dateneingabe!G188+Dateneingabe!I188),"")</f>
        <v/>
      </c>
      <c r="N24" s="229"/>
      <c r="O24" s="228" t="s">
        <v>22</v>
      </c>
      <c r="P24" s="355">
        <f>SUM(Dateneingabe!J188:M188)</f>
        <v>1</v>
      </c>
      <c r="Q24" s="359" t="str">
        <f>IFERROR(Dateneingabe!J188/(Dateneingabe!J188+Dateneingabe!L188),"")</f>
        <v/>
      </c>
      <c r="R24" s="359">
        <f>IFERROR(Dateneingabe!K188/(Dateneingabe!K188+Dateneingabe!M188),"")</f>
        <v>1</v>
      </c>
      <c r="S24" s="359" t="str">
        <f>IFERROR(Dateneingabe!L188/(Dateneingabe!J188+Dateneingabe!L188),"")</f>
        <v/>
      </c>
      <c r="T24" s="360">
        <f>IFERROR(Dateneingabe!M188/(Dateneingabe!K188+Dateneingabe!M188),"")</f>
        <v>0</v>
      </c>
      <c r="U24" s="226"/>
    </row>
    <row r="25" spans="1:21" x14ac:dyDescent="0.3">
      <c r="A25" s="228" t="s">
        <v>23</v>
      </c>
      <c r="B25" s="355">
        <f>SUM(Dateneingabe!B197:E197)</f>
        <v>0</v>
      </c>
      <c r="C25" s="359" t="str">
        <f>IFERROR(Dateneingabe!B197/(Dateneingabe!B197+Dateneingabe!D197),"")</f>
        <v/>
      </c>
      <c r="D25" s="359" t="str">
        <f>IFERROR(Dateneingabe!C197/(Dateneingabe!C197+Dateneingabe!E197),"")</f>
        <v/>
      </c>
      <c r="E25" s="359" t="str">
        <f>IFERROR(Dateneingabe!D197/(Dateneingabe!B197+Dateneingabe!D197),"")</f>
        <v/>
      </c>
      <c r="F25" s="360" t="str">
        <f>IFERROR(Dateneingabe!E197/(Dateneingabe!C197+Dateneingabe!E197),"")</f>
        <v/>
      </c>
      <c r="G25" s="229"/>
      <c r="H25" s="228" t="s">
        <v>23</v>
      </c>
      <c r="I25" s="355">
        <f>SUM(Dateneingabe!F197:I197)</f>
        <v>0</v>
      </c>
      <c r="J25" s="359" t="str">
        <f>IFERROR(Dateneingabe!F197/(Dateneingabe!F197+Dateneingabe!H197),"")</f>
        <v/>
      </c>
      <c r="K25" s="359" t="str">
        <f>IFERROR(Dateneingabe!G197/(Dateneingabe!G197+Dateneingabe!I197),"")</f>
        <v/>
      </c>
      <c r="L25" s="359" t="str">
        <f>IFERROR(Dateneingabe!H197/(Dateneingabe!F197+Dateneingabe!H197),"")</f>
        <v/>
      </c>
      <c r="M25" s="360" t="str">
        <f>IFERROR(Dateneingabe!I197/(Dateneingabe!G197+Dateneingabe!I197),"")</f>
        <v/>
      </c>
      <c r="N25" s="229"/>
      <c r="O25" s="228" t="s">
        <v>23</v>
      </c>
      <c r="P25" s="355">
        <f>SUM(Dateneingabe!J197:M197)</f>
        <v>0</v>
      </c>
      <c r="Q25" s="359" t="str">
        <f>IFERROR(Dateneingabe!J197/(Dateneingabe!J197+Dateneingabe!L197),"")</f>
        <v/>
      </c>
      <c r="R25" s="359" t="str">
        <f>IFERROR(Dateneingabe!K197/(Dateneingabe!K197+Dateneingabe!M197),"")</f>
        <v/>
      </c>
      <c r="S25" s="359" t="str">
        <f>IFERROR(Dateneingabe!L197/(Dateneingabe!J197+Dateneingabe!L197),"")</f>
        <v/>
      </c>
      <c r="T25" s="360" t="str">
        <f>IFERROR(Dateneingabe!M197/(Dateneingabe!K197+Dateneingabe!M197),"")</f>
        <v/>
      </c>
      <c r="U25" s="226"/>
    </row>
    <row r="26" spans="1:21" ht="14.5" thickBot="1" x14ac:dyDescent="0.35">
      <c r="A26" s="230" t="s">
        <v>24</v>
      </c>
      <c r="B26" s="356">
        <f>SUM(Dateneingabe!B206:E206)</f>
        <v>1</v>
      </c>
      <c r="C26" s="361" t="str">
        <f>IFERROR(Dateneingabe!B206/(Dateneingabe!B206+Dateneingabe!D206),"")</f>
        <v/>
      </c>
      <c r="D26" s="361">
        <f>IFERROR(Dateneingabe!C206/(Dateneingabe!C206+Dateneingabe!E206),"")</f>
        <v>1</v>
      </c>
      <c r="E26" s="361" t="str">
        <f>IFERROR(Dateneingabe!D206/(Dateneingabe!B206+Dateneingabe!D206),"")</f>
        <v/>
      </c>
      <c r="F26" s="362">
        <f>IFERROR(Dateneingabe!E206/(Dateneingabe!C206+Dateneingabe!E206),"")</f>
        <v>0</v>
      </c>
      <c r="G26" s="229"/>
      <c r="H26" s="230" t="s">
        <v>24</v>
      </c>
      <c r="I26" s="356">
        <f>SUM(Dateneingabe!F206:I206)</f>
        <v>1</v>
      </c>
      <c r="J26" s="361">
        <f>IFERROR(Dateneingabe!F206/(Dateneingabe!F206+Dateneingabe!H206),"")</f>
        <v>1</v>
      </c>
      <c r="K26" s="361" t="str">
        <f>IFERROR(Dateneingabe!G206/(Dateneingabe!G206+Dateneingabe!I206),"")</f>
        <v/>
      </c>
      <c r="L26" s="361">
        <f>IFERROR(Dateneingabe!H206/(Dateneingabe!F206+Dateneingabe!H206),"")</f>
        <v>0</v>
      </c>
      <c r="M26" s="362" t="str">
        <f>IFERROR(Dateneingabe!I206/(Dateneingabe!G206+Dateneingabe!I206),"")</f>
        <v/>
      </c>
      <c r="N26" s="229"/>
      <c r="O26" s="230" t="s">
        <v>24</v>
      </c>
      <c r="P26" s="356">
        <f>SUM(Dateneingabe!J206:M206)</f>
        <v>10</v>
      </c>
      <c r="Q26" s="359">
        <f>IFERROR(Dateneingabe!J206/(Dateneingabe!J206+Dateneingabe!L206),"")</f>
        <v>0.25</v>
      </c>
      <c r="R26" s="359">
        <f>IFERROR(Dateneingabe!K182/(Dateneingabe!K182+Dateneingabe!M182),"")</f>
        <v>1</v>
      </c>
      <c r="S26" s="361">
        <f>IFERROR(Dateneingabe!L206/(Dateneingabe!J206+Dateneingabe!L206),"")</f>
        <v>0.75</v>
      </c>
      <c r="T26" s="362">
        <f>IFERROR(Dateneingabe!M206/(Dateneingabe!K206+Dateneingabe!M206),"")</f>
        <v>0.66666666666666663</v>
      </c>
      <c r="U26" s="226"/>
    </row>
    <row r="27" spans="1:21" x14ac:dyDescent="0.3">
      <c r="A27" s="106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</row>
    <row r="28" spans="1:21" x14ac:dyDescent="0.3">
      <c r="A28" s="106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</row>
    <row r="29" spans="1:21" x14ac:dyDescent="0.3">
      <c r="A29" s="106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</row>
    <row r="30" spans="1:21" ht="16" thickBot="1" x14ac:dyDescent="0.35">
      <c r="A30" s="829" t="s">
        <v>288</v>
      </c>
      <c r="B30" s="829"/>
      <c r="C30" s="829"/>
      <c r="D30" s="829"/>
      <c r="E30" s="25"/>
      <c r="F30" s="25"/>
      <c r="G30" s="226"/>
      <c r="H30" s="829" t="s">
        <v>289</v>
      </c>
      <c r="I30" s="829"/>
      <c r="J30" s="829"/>
      <c r="K30" s="829"/>
      <c r="L30" s="25"/>
      <c r="M30" s="25"/>
      <c r="N30" s="226"/>
      <c r="O30" s="282" t="s">
        <v>242</v>
      </c>
      <c r="U30" s="226"/>
    </row>
    <row r="31" spans="1:21" x14ac:dyDescent="0.3">
      <c r="A31" s="734">
        <f>Dateneingabe!N168</f>
        <v>2023</v>
      </c>
      <c r="B31" s="735"/>
      <c r="C31" s="735"/>
      <c r="D31" s="735"/>
      <c r="E31" s="735"/>
      <c r="F31" s="737"/>
      <c r="G31" s="226"/>
      <c r="H31" s="734">
        <f>Dateneingabe!R168</f>
        <v>2024</v>
      </c>
      <c r="I31" s="735"/>
      <c r="J31" s="735"/>
      <c r="K31" s="735"/>
      <c r="L31" s="735"/>
      <c r="M31" s="737"/>
      <c r="N31" s="226"/>
      <c r="O31" s="825" t="str">
        <f>A9</f>
        <v>Jahre 2020-2024</v>
      </c>
      <c r="P31" s="711"/>
      <c r="Q31" s="711"/>
      <c r="R31" s="711"/>
      <c r="S31" s="711"/>
      <c r="T31" s="712"/>
      <c r="U31" s="226"/>
    </row>
    <row r="32" spans="1:21" x14ac:dyDescent="0.3">
      <c r="A32" s="4"/>
      <c r="B32" s="640" t="s">
        <v>42</v>
      </c>
      <c r="C32" s="640" t="s">
        <v>15</v>
      </c>
      <c r="D32" s="640"/>
      <c r="E32" s="640" t="s">
        <v>16</v>
      </c>
      <c r="F32" s="12"/>
      <c r="G32" s="226"/>
      <c r="H32" s="4"/>
      <c r="I32" s="640" t="s">
        <v>42</v>
      </c>
      <c r="J32" s="640" t="s">
        <v>15</v>
      </c>
      <c r="K32" s="640"/>
      <c r="L32" s="640" t="s">
        <v>16</v>
      </c>
      <c r="M32" s="12"/>
      <c r="N32" s="226"/>
      <c r="O32" s="222"/>
      <c r="P32" s="221" t="s">
        <v>42</v>
      </c>
      <c r="Q32" s="815" t="s">
        <v>75</v>
      </c>
      <c r="R32" s="815"/>
      <c r="S32" s="815" t="s">
        <v>74</v>
      </c>
      <c r="T32" s="816"/>
      <c r="U32" s="226"/>
    </row>
    <row r="33" spans="1:42" s="100" customFormat="1" x14ac:dyDescent="0.3">
      <c r="A33" s="228"/>
      <c r="B33" s="221"/>
      <c r="C33" s="221" t="s">
        <v>126</v>
      </c>
      <c r="D33" s="221" t="s">
        <v>127</v>
      </c>
      <c r="E33" s="221" t="s">
        <v>126</v>
      </c>
      <c r="F33" s="231" t="s">
        <v>127</v>
      </c>
      <c r="G33" s="229"/>
      <c r="H33" s="228"/>
      <c r="I33" s="221"/>
      <c r="J33" s="221" t="s">
        <v>126</v>
      </c>
      <c r="K33" s="221" t="s">
        <v>127</v>
      </c>
      <c r="L33" s="221" t="s">
        <v>126</v>
      </c>
      <c r="M33" s="231" t="s">
        <v>127</v>
      </c>
      <c r="N33" s="229"/>
      <c r="O33" s="222"/>
      <c r="P33" s="221"/>
      <c r="Q33" s="218" t="s">
        <v>126</v>
      </c>
      <c r="R33" s="218" t="s">
        <v>127</v>
      </c>
      <c r="S33" s="218" t="s">
        <v>126</v>
      </c>
      <c r="T33" s="5" t="s">
        <v>127</v>
      </c>
    </row>
    <row r="34" spans="1:42" s="100" customFormat="1" x14ac:dyDescent="0.3">
      <c r="A34" s="228" t="s">
        <v>21</v>
      </c>
      <c r="B34" s="355">
        <f>SUM(Dateneingabe!N179:Q179)</f>
        <v>9</v>
      </c>
      <c r="C34" s="359">
        <f>IFERROR(Dateneingabe!N179/(Dateneingabe!N179+Dateneingabe!P179),"")</f>
        <v>0.8</v>
      </c>
      <c r="D34" s="359">
        <f>IFERROR(Dateneingabe!O179/(Dateneingabe!O179+Dateneingabe!Q179),"")</f>
        <v>0.75</v>
      </c>
      <c r="E34" s="359">
        <f>IFERROR(Dateneingabe!P179/(Dateneingabe!N179+Dateneingabe!P179),"")</f>
        <v>0.2</v>
      </c>
      <c r="F34" s="360">
        <f>IFERROR(Dateneingabe!Q179/(Dateneingabe!O179+Dateneingabe!Q179),"")</f>
        <v>0.25</v>
      </c>
      <c r="G34" s="229"/>
      <c r="H34" s="228" t="s">
        <v>21</v>
      </c>
      <c r="I34" s="355">
        <f>SUM(Dateneingabe!R179:U179)</f>
        <v>3</v>
      </c>
      <c r="J34" s="359">
        <f>IFERROR(Dateneingabe!R179/(Dateneingabe!R179+Dateneingabe!T179),"")</f>
        <v>0.33333333333333331</v>
      </c>
      <c r="K34" s="359" t="str">
        <f>IFERROR(Dateneingabe!S179/(Dateneingabe!S179+Dateneingabe!U179),"")</f>
        <v/>
      </c>
      <c r="L34" s="359">
        <f>IFERROR(Dateneingabe!T179/(Dateneingabe!R179+Dateneingabe!T179),"")</f>
        <v>0.66666666666666663</v>
      </c>
      <c r="M34" s="360" t="str">
        <f>IFERROR(Dateneingabe!U179/(Dateneingabe!S179+Dateneingabe!U179),"")</f>
        <v/>
      </c>
      <c r="N34" s="229"/>
      <c r="O34" s="228" t="s">
        <v>21</v>
      </c>
      <c r="P34" s="539">
        <f>SUM(Q34:T34)</f>
        <v>42</v>
      </c>
      <c r="Q34" s="535">
        <f>Dateneingabe!B179+Dateneingabe!F179+Dateneingabe!J179+Dateneingabe!N179+Dateneingabe!R179</f>
        <v>8</v>
      </c>
      <c r="R34" s="535">
        <f>Dateneingabe!C179+Dateneingabe!G179+Dateneingabe!K179+Dateneingabe!O179+Dateneingabe!S179</f>
        <v>17</v>
      </c>
      <c r="S34" s="535">
        <f>Dateneingabe!D179+Dateneingabe!H179+Dateneingabe!L179+Dateneingabe!P179+Dateneingabe!T179</f>
        <v>7</v>
      </c>
      <c r="T34" s="536">
        <f>Dateneingabe!E179+Dateneingabe!I179+Dateneingabe!M179+Dateneingabe!Q179+Dateneingabe!U179</f>
        <v>10</v>
      </c>
    </row>
    <row r="35" spans="1:42" s="100" customFormat="1" x14ac:dyDescent="0.3">
      <c r="A35" s="228" t="s">
        <v>22</v>
      </c>
      <c r="B35" s="355">
        <f>SUM(Dateneingabe!N188:Q188)</f>
        <v>5</v>
      </c>
      <c r="C35" s="359" t="str">
        <f>IFERROR(Dateneingabe!N188/(Dateneingabe!N188+Dateneingabe!P188),"")</f>
        <v/>
      </c>
      <c r="D35" s="359">
        <f>IFERROR(Dateneingabe!O188/(Dateneingabe!O188+Dateneingabe!Q188),"")</f>
        <v>1</v>
      </c>
      <c r="E35" s="359" t="str">
        <f>IFERROR(Dateneingabe!P188/(Dateneingabe!N188+Dateneingabe!P188),"")</f>
        <v/>
      </c>
      <c r="F35" s="360">
        <f>IFERROR(Dateneingabe!Q188/(Dateneingabe!O188+Dateneingabe!Q188),"")</f>
        <v>0</v>
      </c>
      <c r="G35" s="229"/>
      <c r="H35" s="228" t="s">
        <v>22</v>
      </c>
      <c r="I35" s="355">
        <f>SUM(Dateneingabe!R188:U188)</f>
        <v>10</v>
      </c>
      <c r="J35" s="359" t="str">
        <f>IFERROR(Dateneingabe!R188/(Dateneingabe!R188+Dateneingabe!T188),"")</f>
        <v/>
      </c>
      <c r="K35" s="359">
        <f>IFERROR(Dateneingabe!S188/(Dateneingabe!S188+Dateneingabe!U188),"")</f>
        <v>0.7</v>
      </c>
      <c r="L35" s="359" t="str">
        <f>IFERROR(Dateneingabe!T188/(Dateneingabe!R188+Dateneingabe!T188),"")</f>
        <v/>
      </c>
      <c r="M35" s="360">
        <f>IFERROR(Dateneingabe!U188/(Dateneingabe!S188+Dateneingabe!U188),"")</f>
        <v>0.3</v>
      </c>
      <c r="N35" s="229"/>
      <c r="O35" s="228" t="s">
        <v>22</v>
      </c>
      <c r="P35" s="355">
        <f t="shared" ref="P35:P37" si="7">SUM(Q35:T35)</f>
        <v>19</v>
      </c>
      <c r="Q35" s="535">
        <f>Dateneingabe!B188+Dateneingabe!F188+Dateneingabe!J188+Dateneingabe!N188+Dateneingabe!R188</f>
        <v>1</v>
      </c>
      <c r="R35" s="535">
        <f>Dateneingabe!C188+Dateneingabe!G188+Dateneingabe!K188+Dateneingabe!O188+Dateneingabe!S188</f>
        <v>13</v>
      </c>
      <c r="S35" s="535">
        <f>Dateneingabe!D188+Dateneingabe!H188+Dateneingabe!L188+Dateneingabe!P188+Dateneingabe!T188</f>
        <v>2</v>
      </c>
      <c r="T35" s="536">
        <f>Dateneingabe!E188+Dateneingabe!I188+Dateneingabe!M188+Dateneingabe!Q188+Dateneingabe!U188</f>
        <v>3</v>
      </c>
    </row>
    <row r="36" spans="1:42" s="100" customFormat="1" x14ac:dyDescent="0.3">
      <c r="A36" s="228" t="s">
        <v>23</v>
      </c>
      <c r="B36" s="355">
        <f>SUM(Dateneingabe!N197:Q197)</f>
        <v>0</v>
      </c>
      <c r="C36" s="359" t="str">
        <f>IFERROR(Dateneingabe!N197/(Dateneingabe!N197+Dateneingabe!P197),"")</f>
        <v/>
      </c>
      <c r="D36" s="359" t="str">
        <f>IFERROR(Dateneingabe!O197/(Dateneingabe!O197+Dateneingabe!Q197),"")</f>
        <v/>
      </c>
      <c r="E36" s="359" t="str">
        <f>IFERROR(Dateneingabe!P197/(Dateneingabe!N197+Dateneingabe!P197),"")</f>
        <v/>
      </c>
      <c r="F36" s="360" t="str">
        <f>IFERROR(Dateneingabe!Q197/(Dateneingabe!O197+Dateneingabe!Q197),"")</f>
        <v/>
      </c>
      <c r="G36" s="229"/>
      <c r="H36" s="228" t="s">
        <v>23</v>
      </c>
      <c r="I36" s="355">
        <f>SUM(Dateneingabe!R197:U197)</f>
        <v>3</v>
      </c>
      <c r="J36" s="359">
        <f>IFERROR(Dateneingabe!R197/(Dateneingabe!R197+Dateneingabe!T197),"")</f>
        <v>0</v>
      </c>
      <c r="K36" s="359">
        <f>IFERROR(Dateneingabe!S197/(Dateneingabe!S197+Dateneingabe!U197),"")</f>
        <v>1</v>
      </c>
      <c r="L36" s="359">
        <f>IFERROR(Dateneingabe!T197/(Dateneingabe!R197+Dateneingabe!T197),"")</f>
        <v>1</v>
      </c>
      <c r="M36" s="360">
        <f>IFERROR(Dateneingabe!U197/(Dateneingabe!S197+Dateneingabe!U197),"")</f>
        <v>0</v>
      </c>
      <c r="N36" s="229"/>
      <c r="O36" s="228" t="s">
        <v>23</v>
      </c>
      <c r="P36" s="355">
        <f t="shared" si="7"/>
        <v>3</v>
      </c>
      <c r="Q36" s="535">
        <f>Dateneingabe!B197+Dateneingabe!F197+Dateneingabe!J197+Dateneingabe!N197+Dateneingabe!R197</f>
        <v>0</v>
      </c>
      <c r="R36" s="535">
        <f>Dateneingabe!C197+Dateneingabe!G197+Dateneingabe!K197+Dateneingabe!O197+Dateneingabe!S197</f>
        <v>1</v>
      </c>
      <c r="S36" s="535">
        <f>Dateneingabe!D197+Dateneingabe!H197+Dateneingabe!L197+Dateneingabe!P197+Dateneingabe!T197</f>
        <v>2</v>
      </c>
      <c r="T36" s="536">
        <f>Dateneingabe!E197+Dateneingabe!I197+Dateneingabe!M197+Dateneingabe!Q197+Dateneingabe!U197</f>
        <v>0</v>
      </c>
    </row>
    <row r="37" spans="1:42" s="100" customFormat="1" ht="14.5" thickBot="1" x14ac:dyDescent="0.35">
      <c r="A37" s="230" t="s">
        <v>24</v>
      </c>
      <c r="B37" s="356">
        <f>SUM(Dateneingabe!N206:Q206)</f>
        <v>0</v>
      </c>
      <c r="C37" s="361" t="str">
        <f>IFERROR(Dateneingabe!N206/(Dateneingabe!N206+Dateneingabe!P206),"")</f>
        <v/>
      </c>
      <c r="D37" s="361" t="str">
        <f>IFERROR(Dateneingabe!O206/(Dateneingabe!O206+Dateneingabe!Q206),"")</f>
        <v/>
      </c>
      <c r="E37" s="361" t="str">
        <f>IFERROR(Dateneingabe!P206/(Dateneingabe!N206+Dateneingabe!P206),"")</f>
        <v/>
      </c>
      <c r="F37" s="362" t="str">
        <f>IFERROR(Dateneingabe!Q206/(Dateneingabe!O206+Dateneingabe!Q206),"")</f>
        <v/>
      </c>
      <c r="G37" s="229"/>
      <c r="H37" s="230" t="s">
        <v>24</v>
      </c>
      <c r="I37" s="356">
        <f>SUM(Dateneingabe!R206:U206)</f>
        <v>10</v>
      </c>
      <c r="J37" s="361">
        <f>IFERROR(Dateneingabe!R206/(Dateneingabe!R206+Dateneingabe!T206),"")</f>
        <v>0.66666666666666663</v>
      </c>
      <c r="K37" s="361">
        <f>IFERROR(Dateneingabe!S206/(Dateneingabe!S206+Dateneingabe!U206),"")</f>
        <v>0.5714285714285714</v>
      </c>
      <c r="L37" s="361">
        <f>IFERROR(Dateneingabe!T206/(Dateneingabe!R206+Dateneingabe!T206),"")</f>
        <v>0.33333333333333331</v>
      </c>
      <c r="M37" s="362">
        <f>IFERROR(Dateneingabe!U206/(Dateneingabe!S206+Dateneingabe!U206),"")</f>
        <v>0.42857142857142855</v>
      </c>
      <c r="N37" s="229"/>
      <c r="O37" s="230" t="s">
        <v>24</v>
      </c>
      <c r="P37" s="356">
        <f t="shared" si="7"/>
        <v>22</v>
      </c>
      <c r="Q37" s="537">
        <f>Dateneingabe!B206+Dateneingabe!F206+Dateneingabe!J206+Dateneingabe!N206+Dateneingabe!R206</f>
        <v>4</v>
      </c>
      <c r="R37" s="537">
        <f>Dateneingabe!C206+Dateneingabe!G206+Dateneingabe!K206+Dateneingabe!O206+Dateneingabe!S206</f>
        <v>7</v>
      </c>
      <c r="S37" s="537">
        <f>Dateneingabe!D206+Dateneingabe!H206+Dateneingabe!L206+Dateneingabe!P206+Dateneingabe!T206</f>
        <v>4</v>
      </c>
      <c r="T37" s="538">
        <f>Dateneingabe!E206+Dateneingabe!I206+Dateneingabe!M206+Dateneingabe!Q206+Dateneingabe!U206</f>
        <v>7</v>
      </c>
    </row>
    <row r="38" spans="1:42" x14ac:dyDescent="0.3">
      <c r="A38" s="106"/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</row>
    <row r="40" spans="1:42" ht="15.5" x14ac:dyDescent="0.3">
      <c r="A40" s="1" t="s">
        <v>241</v>
      </c>
    </row>
    <row r="42" spans="1:42" ht="16.399999999999999" customHeight="1" thickBot="1" x14ac:dyDescent="0.35">
      <c r="A42" s="828" t="s">
        <v>191</v>
      </c>
      <c r="B42" s="828"/>
      <c r="C42" s="828"/>
      <c r="G42" s="226"/>
      <c r="AB42" s="226"/>
      <c r="AI42" s="226"/>
      <c r="AP42" s="226"/>
    </row>
    <row r="43" spans="1:42" ht="14.5" thickBot="1" x14ac:dyDescent="0.35">
      <c r="A43" s="822" t="str">
        <f>"Jahre " &amp;Rahmenbedingungen!C9</f>
        <v>Jahre 2020-2024</v>
      </c>
      <c r="B43" s="823"/>
      <c r="C43" s="823"/>
      <c r="D43" s="823"/>
      <c r="E43" s="823"/>
      <c r="F43" s="823"/>
      <c r="G43" s="823"/>
      <c r="H43" s="824"/>
      <c r="U43" s="226"/>
      <c r="AB43" s="226"/>
      <c r="AI43" s="226"/>
    </row>
    <row r="44" spans="1:42" ht="14.5" thickBot="1" x14ac:dyDescent="0.35">
      <c r="A44" s="497"/>
      <c r="B44" s="128"/>
      <c r="C44" s="819" t="s">
        <v>126</v>
      </c>
      <c r="D44" s="820"/>
      <c r="E44" s="821"/>
      <c r="F44" s="819" t="s">
        <v>127</v>
      </c>
      <c r="G44" s="820"/>
      <c r="H44" s="821"/>
      <c r="U44" s="226"/>
      <c r="AB44" s="226"/>
      <c r="AI44" s="226"/>
    </row>
    <row r="45" spans="1:42" ht="28" x14ac:dyDescent="0.3">
      <c r="A45" s="123"/>
      <c r="B45" s="2" t="s">
        <v>42</v>
      </c>
      <c r="C45" s="543" t="s">
        <v>143</v>
      </c>
      <c r="D45" s="122" t="s">
        <v>100</v>
      </c>
      <c r="E45" s="544" t="s">
        <v>99</v>
      </c>
      <c r="F45" s="543" t="s">
        <v>144</v>
      </c>
      <c r="G45" s="122" t="s">
        <v>100</v>
      </c>
      <c r="H45" s="544" t="s">
        <v>99</v>
      </c>
      <c r="U45" s="226"/>
      <c r="AB45" s="226"/>
      <c r="AI45" s="226"/>
    </row>
    <row r="46" spans="1:42" x14ac:dyDescent="0.3">
      <c r="A46" s="4" t="s">
        <v>22</v>
      </c>
      <c r="B46" s="533">
        <f>SUM(Dateneingabe!B214:U214)</f>
        <v>86</v>
      </c>
      <c r="C46" s="541">
        <f>(Q66+S66)/B46</f>
        <v>0.47674418604651164</v>
      </c>
      <c r="D46" s="124">
        <f>Q66/(Q66+S66)</f>
        <v>0.34146341463414637</v>
      </c>
      <c r="E46" s="115">
        <f>S66/(Q66+S66)</f>
        <v>0.65853658536585369</v>
      </c>
      <c r="F46" s="541">
        <f>(R66+T66)/P66</f>
        <v>0.52325581395348841</v>
      </c>
      <c r="G46" s="124">
        <f>R66/(R66+T66)</f>
        <v>0.4</v>
      </c>
      <c r="H46" s="115">
        <f>T66/(R66+T66)</f>
        <v>0.6</v>
      </c>
      <c r="U46" s="226"/>
      <c r="AB46" s="226"/>
      <c r="AI46" s="226"/>
    </row>
    <row r="47" spans="1:42" x14ac:dyDescent="0.3">
      <c r="A47" s="4" t="s">
        <v>23</v>
      </c>
      <c r="B47" s="533">
        <f>SUM(Dateneingabe!B225:U225)</f>
        <v>93</v>
      </c>
      <c r="C47" s="541">
        <f>(Q67+S67)/B47</f>
        <v>0.40860215053763443</v>
      </c>
      <c r="D47" s="124">
        <f>Q67/(Q67+S67)</f>
        <v>0.31578947368421051</v>
      </c>
      <c r="E47" s="115">
        <f>S67/(Q67+S67)</f>
        <v>0.68421052631578949</v>
      </c>
      <c r="F47" s="541">
        <f>(R67+T67)/P67</f>
        <v>0.59139784946236562</v>
      </c>
      <c r="G47" s="124">
        <f>R67/(R67+T67)</f>
        <v>0.8545454545454545</v>
      </c>
      <c r="H47" s="115">
        <f>T67/(R67+T67)</f>
        <v>0.14545454545454545</v>
      </c>
      <c r="U47" s="226"/>
      <c r="AB47" s="226"/>
      <c r="AI47" s="226"/>
    </row>
    <row r="48" spans="1:42" ht="14.5" thickBot="1" x14ac:dyDescent="0.35">
      <c r="A48" s="219" t="s">
        <v>24</v>
      </c>
      <c r="B48" s="534">
        <f>SUM(Dateneingabe!B232:U232)</f>
        <v>47</v>
      </c>
      <c r="C48" s="204">
        <f>(Q68+S68)/B48</f>
        <v>0.40425531914893614</v>
      </c>
      <c r="D48" s="30">
        <f>Q68/(Q68+S68)</f>
        <v>0.31578947368421051</v>
      </c>
      <c r="E48" s="31">
        <f>S68/(Q68+S68)</f>
        <v>0.68421052631578949</v>
      </c>
      <c r="F48" s="204">
        <f>(R68+T68)/P68</f>
        <v>0.5957446808510638</v>
      </c>
      <c r="G48" s="30">
        <f>R68/(R68+T68)</f>
        <v>0.25</v>
      </c>
      <c r="H48" s="31">
        <f>T68/(R68+T68)</f>
        <v>0.75</v>
      </c>
      <c r="U48" s="226"/>
      <c r="AB48" s="226"/>
      <c r="AI48" s="226"/>
    </row>
    <row r="49" spans="1:21" x14ac:dyDescent="0.3">
      <c r="A49" s="106"/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</row>
    <row r="50" spans="1:21" ht="15.5" x14ac:dyDescent="0.3">
      <c r="A50" s="1"/>
    </row>
    <row r="51" spans="1:21" ht="15.5" x14ac:dyDescent="0.3">
      <c r="A51" s="1"/>
    </row>
    <row r="52" spans="1:21" ht="16" thickBot="1" x14ac:dyDescent="0.35">
      <c r="A52" s="829" t="s">
        <v>192</v>
      </c>
      <c r="B52" s="829"/>
      <c r="C52" s="829"/>
      <c r="D52" s="829"/>
      <c r="E52" s="25"/>
      <c r="F52" s="25"/>
      <c r="G52" s="226"/>
      <c r="H52" s="829" t="s">
        <v>193</v>
      </c>
      <c r="I52" s="829"/>
      <c r="J52" s="829"/>
      <c r="K52" s="829"/>
      <c r="L52" s="25"/>
      <c r="M52" s="25"/>
      <c r="N52" s="226"/>
      <c r="O52" s="829" t="s">
        <v>194</v>
      </c>
      <c r="P52" s="829"/>
      <c r="Q52" s="829"/>
      <c r="R52" s="829"/>
      <c r="S52" s="25"/>
      <c r="T52" s="25"/>
      <c r="U52" s="226"/>
    </row>
    <row r="53" spans="1:21" x14ac:dyDescent="0.3">
      <c r="A53" s="734">
        <f>Rahmenbedingungen!H5</f>
        <v>2020</v>
      </c>
      <c r="B53" s="735"/>
      <c r="C53" s="735"/>
      <c r="D53" s="735"/>
      <c r="E53" s="735"/>
      <c r="F53" s="737"/>
      <c r="G53" s="226"/>
      <c r="H53" s="734">
        <f>Rahmenbedingungen!H6</f>
        <v>2021</v>
      </c>
      <c r="I53" s="735"/>
      <c r="J53" s="735"/>
      <c r="K53" s="735"/>
      <c r="L53" s="735"/>
      <c r="M53" s="737"/>
      <c r="N53" s="226"/>
      <c r="O53" s="734">
        <f>Rahmenbedingungen!H7</f>
        <v>2022</v>
      </c>
      <c r="P53" s="735"/>
      <c r="Q53" s="735"/>
      <c r="R53" s="735"/>
      <c r="S53" s="735"/>
      <c r="T53" s="737"/>
      <c r="U53" s="226"/>
    </row>
    <row r="54" spans="1:21" x14ac:dyDescent="0.3">
      <c r="A54" s="4"/>
      <c r="B54" s="640" t="s">
        <v>42</v>
      </c>
      <c r="C54" s="640" t="s">
        <v>15</v>
      </c>
      <c r="D54" s="640"/>
      <c r="E54" s="640" t="s">
        <v>16</v>
      </c>
      <c r="F54" s="12"/>
      <c r="G54" s="226"/>
      <c r="H54" s="4"/>
      <c r="I54" s="640" t="s">
        <v>42</v>
      </c>
      <c r="J54" s="640" t="s">
        <v>15</v>
      </c>
      <c r="K54" s="640"/>
      <c r="L54" s="640" t="s">
        <v>16</v>
      </c>
      <c r="M54" s="12"/>
      <c r="N54" s="226"/>
      <c r="O54" s="4"/>
      <c r="P54" s="640" t="s">
        <v>42</v>
      </c>
      <c r="Q54" s="640" t="s">
        <v>15</v>
      </c>
      <c r="R54" s="640"/>
      <c r="S54" s="640" t="s">
        <v>16</v>
      </c>
      <c r="T54" s="12"/>
      <c r="U54" s="226"/>
    </row>
    <row r="55" spans="1:21" x14ac:dyDescent="0.3">
      <c r="A55" s="4"/>
      <c r="B55" s="640"/>
      <c r="C55" s="640" t="s">
        <v>126</v>
      </c>
      <c r="D55" s="640" t="s">
        <v>127</v>
      </c>
      <c r="E55" s="640" t="s">
        <v>126</v>
      </c>
      <c r="F55" s="12" t="s">
        <v>127</v>
      </c>
      <c r="G55" s="226"/>
      <c r="H55" s="4"/>
      <c r="I55" s="640"/>
      <c r="J55" s="640" t="s">
        <v>126</v>
      </c>
      <c r="K55" s="640" t="s">
        <v>127</v>
      </c>
      <c r="L55" s="640" t="s">
        <v>126</v>
      </c>
      <c r="M55" s="12" t="s">
        <v>127</v>
      </c>
      <c r="N55" s="226"/>
      <c r="O55" s="4"/>
      <c r="P55" s="640"/>
      <c r="Q55" s="640" t="s">
        <v>126</v>
      </c>
      <c r="R55" s="640" t="s">
        <v>127</v>
      </c>
      <c r="S55" s="640" t="s">
        <v>126</v>
      </c>
      <c r="T55" s="12" t="s">
        <v>127</v>
      </c>
      <c r="U55" s="226"/>
    </row>
    <row r="56" spans="1:21" x14ac:dyDescent="0.3">
      <c r="A56" s="228" t="s">
        <v>22</v>
      </c>
      <c r="B56" s="355">
        <f>SUM(Dateneingabe!B214:E214)</f>
        <v>15</v>
      </c>
      <c r="C56" s="359">
        <f>IFERROR(Dateneingabe!B214/(Dateneingabe!B214+Dateneingabe!D214),"")</f>
        <v>0.36363636363636365</v>
      </c>
      <c r="D56" s="359">
        <f>IFERROR(Dateneingabe!C214/(Dateneingabe!C214+Dateneingabe!E214),"")</f>
        <v>1</v>
      </c>
      <c r="E56" s="359">
        <f>IFERROR(Dateneingabe!D214/(Dateneingabe!B214+Dateneingabe!D214),"")</f>
        <v>0.63636363636363635</v>
      </c>
      <c r="F56" s="360">
        <f>IFERROR(Dateneingabe!E214/(Dateneingabe!C214+Dateneingabe!E214),"")</f>
        <v>0</v>
      </c>
      <c r="G56" s="229"/>
      <c r="H56" s="228" t="s">
        <v>22</v>
      </c>
      <c r="I56" s="355">
        <f>SUM(Dateneingabe!F214:I214)</f>
        <v>7</v>
      </c>
      <c r="J56" s="359">
        <f>IFERROR(Dateneingabe!F214/(Dateneingabe!F214+Dateneingabe!H214),"")</f>
        <v>0.42857142857142855</v>
      </c>
      <c r="K56" s="359" t="str">
        <f>IFERROR(Dateneingabe!G214/(Dateneingabe!G214+Dateneingabe!I214),"")</f>
        <v/>
      </c>
      <c r="L56" s="359">
        <f>IFERROR(Dateneingabe!H214/(Dateneingabe!F214+Dateneingabe!H214),"")</f>
        <v>0.5714285714285714</v>
      </c>
      <c r="M56" s="360" t="str">
        <f>IFERROR(Dateneingabe!I214/(Dateneingabe!G214+Dateneingabe!I214),"")</f>
        <v/>
      </c>
      <c r="N56" s="229"/>
      <c r="O56" s="228" t="s">
        <v>22</v>
      </c>
      <c r="P56" s="355">
        <f>SUM(Dateneingabe!J214:M214)</f>
        <v>22</v>
      </c>
      <c r="Q56" s="359">
        <f>IFERROR(Dateneingabe!J214/(Dateneingabe!J214+Dateneingabe!L214),"")</f>
        <v>0.27272727272727271</v>
      </c>
      <c r="R56" s="359">
        <f>IFERROR(Dateneingabe!K214/(Dateneingabe!K214+Dateneingabe!M214),"")</f>
        <v>0.27272727272727271</v>
      </c>
      <c r="S56" s="359">
        <f>IFERROR(Dateneingabe!L214/(Dateneingabe!J214+Dateneingabe!L214),"")</f>
        <v>0.72727272727272729</v>
      </c>
      <c r="T56" s="360">
        <f>IFERROR(Dateneingabe!M214/(Dateneingabe!K214+Dateneingabe!M214),"")</f>
        <v>0.72727272727272729</v>
      </c>
      <c r="U56" s="226"/>
    </row>
    <row r="57" spans="1:21" x14ac:dyDescent="0.3">
      <c r="A57" s="228" t="s">
        <v>23</v>
      </c>
      <c r="B57" s="355">
        <f>SUM(Dateneingabe!B225:E225)</f>
        <v>3</v>
      </c>
      <c r="C57" s="359">
        <f>IFERROR(Dateneingabe!B225/(Dateneingabe!B225+Dateneingabe!D225),"")</f>
        <v>0</v>
      </c>
      <c r="D57" s="359" t="str">
        <f>IFERROR(Dateneingabe!C225/(Dateneingabe!C225+Dateneingabe!E225),"")</f>
        <v/>
      </c>
      <c r="E57" s="359">
        <f>IFERROR(Dateneingabe!D225/(Dateneingabe!B225+Dateneingabe!D225),"")</f>
        <v>1</v>
      </c>
      <c r="F57" s="360" t="str">
        <f>IFERROR(Dateneingabe!E225/(Dateneingabe!C225+Dateneingabe!E225),"")</f>
        <v/>
      </c>
      <c r="G57" s="229"/>
      <c r="H57" s="228" t="s">
        <v>23</v>
      </c>
      <c r="I57" s="355">
        <f>SUM(Dateneingabe!F225:I225)</f>
        <v>0</v>
      </c>
      <c r="J57" s="359" t="str">
        <f>IFERROR(Dateneingabe!F225/(Dateneingabe!F225+Dateneingabe!H225),"")</f>
        <v/>
      </c>
      <c r="K57" s="359" t="str">
        <f>IFERROR(Dateneingabe!G225/(Dateneingabe!G225+Dateneingabe!I225),"")</f>
        <v/>
      </c>
      <c r="L57" s="359" t="str">
        <f>IFERROR(Dateneingabe!H225/(Dateneingabe!F225+Dateneingabe!H225),"")</f>
        <v/>
      </c>
      <c r="M57" s="360" t="str">
        <f>IFERROR(Dateneingabe!I225/(Dateneingabe!G225+Dateneingabe!I225),"")</f>
        <v/>
      </c>
      <c r="N57" s="229"/>
      <c r="O57" s="228" t="s">
        <v>23</v>
      </c>
      <c r="P57" s="355">
        <f>SUM(Dateneingabe!J225:M225)</f>
        <v>8</v>
      </c>
      <c r="Q57" s="359">
        <f>IFERROR(Dateneingabe!J225/(Dateneingabe!J225+Dateneingabe!L225),"")</f>
        <v>0.25</v>
      </c>
      <c r="R57" s="359">
        <f>IFERROR(Dateneingabe!K225/(Dateneingabe!K225+Dateneingabe!M225),"")</f>
        <v>0.25</v>
      </c>
      <c r="S57" s="359">
        <f>IFERROR(Dateneingabe!L225/(Dateneingabe!J225+Dateneingabe!L225),"")</f>
        <v>0.75</v>
      </c>
      <c r="T57" s="360">
        <f>IFERROR(Dateneingabe!M225/(Dateneingabe!K225+Dateneingabe!M225),"")</f>
        <v>0.75</v>
      </c>
      <c r="U57" s="226"/>
    </row>
    <row r="58" spans="1:21" ht="13.65" customHeight="1" thickBot="1" x14ac:dyDescent="0.35">
      <c r="A58" s="230" t="s">
        <v>24</v>
      </c>
      <c r="B58" s="356">
        <f>SUM(Dateneingabe!B232:E232)</f>
        <v>4</v>
      </c>
      <c r="C58" s="361" t="str">
        <f>IFERROR(Dateneingabe!B232/(Dateneingabe!B232+Dateneingabe!D232),"")</f>
        <v/>
      </c>
      <c r="D58" s="361">
        <f>IFERROR(Dateneingabe!C232/(Dateneingabe!C232+Dateneingabe!E232),"")</f>
        <v>1</v>
      </c>
      <c r="E58" s="361" t="str">
        <f>IFERROR(Dateneingabe!D232/(Dateneingabe!B232+Dateneingabe!D232),"")</f>
        <v/>
      </c>
      <c r="F58" s="362">
        <f>IFERROR(Dateneingabe!E232/(Dateneingabe!C232+Dateneingabe!E232),"")</f>
        <v>0</v>
      </c>
      <c r="G58" s="229"/>
      <c r="H58" s="230" t="s">
        <v>24</v>
      </c>
      <c r="I58" s="356">
        <f>SUM(Dateneingabe!F232:I232)</f>
        <v>0</v>
      </c>
      <c r="J58" s="361" t="str">
        <f>IFERROR(Dateneingabe!F232/(Dateneingabe!F232+Dateneingabe!H232),"")</f>
        <v/>
      </c>
      <c r="K58" s="361" t="str">
        <f>IFERROR(Dateneingabe!G232/(Dateneingabe!G232+Dateneingabe!I232),"")</f>
        <v/>
      </c>
      <c r="L58" s="361" t="str">
        <f>IFERROR(Dateneingabe!H232/(Dateneingabe!F232+Dateneingabe!H232),"")</f>
        <v/>
      </c>
      <c r="M58" s="362" t="str">
        <f>IFERROR(Dateneingabe!I232/(Dateneingabe!G232+Dateneingabe!I232),"")</f>
        <v/>
      </c>
      <c r="N58" s="229"/>
      <c r="O58" s="230" t="s">
        <v>24</v>
      </c>
      <c r="P58" s="356">
        <f>SUM(Dateneingabe!J232:M232)</f>
        <v>12</v>
      </c>
      <c r="Q58" s="361">
        <f>IFERROR(Dateneingabe!J232/(Dateneingabe!J232+Dateneingabe!L232),"")</f>
        <v>0.4</v>
      </c>
      <c r="R58" s="361">
        <f>IFERROR(Dateneingabe!K232/(Dateneingabe!K232+Dateneingabe!M232),"")</f>
        <v>0</v>
      </c>
      <c r="S58" s="361">
        <f>IFERROR(Dateneingabe!L232/(Dateneingabe!J232+Dateneingabe!L232),"")</f>
        <v>0.6</v>
      </c>
      <c r="T58" s="362">
        <f>IFERROR(Dateneingabe!M232/(Dateneingabe!K232+Dateneingabe!M232),"")</f>
        <v>1</v>
      </c>
      <c r="U58" s="226"/>
    </row>
    <row r="59" spans="1:21" x14ac:dyDescent="0.3">
      <c r="A59" s="106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</row>
    <row r="60" spans="1:21" x14ac:dyDescent="0.3">
      <c r="A60" s="106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</row>
    <row r="61" spans="1:21" x14ac:dyDescent="0.3">
      <c r="A61" s="106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</row>
    <row r="62" spans="1:21" ht="16" thickBot="1" x14ac:dyDescent="0.35">
      <c r="A62" s="829" t="s">
        <v>288</v>
      </c>
      <c r="B62" s="829"/>
      <c r="C62" s="829"/>
      <c r="D62" s="829"/>
      <c r="E62" s="25"/>
      <c r="F62" s="25"/>
      <c r="G62" s="226"/>
      <c r="H62" s="829" t="s">
        <v>289</v>
      </c>
      <c r="I62" s="829"/>
      <c r="J62" s="829"/>
      <c r="K62" s="829"/>
      <c r="L62" s="25"/>
      <c r="M62" s="25"/>
      <c r="N62" s="226"/>
      <c r="O62" s="282" t="s">
        <v>242</v>
      </c>
      <c r="U62" s="226"/>
    </row>
    <row r="63" spans="1:21" x14ac:dyDescent="0.3">
      <c r="A63" s="734">
        <f>Rahmenbedingungen!H8</f>
        <v>2023</v>
      </c>
      <c r="B63" s="735"/>
      <c r="C63" s="735"/>
      <c r="D63" s="735"/>
      <c r="E63" s="735"/>
      <c r="F63" s="737"/>
      <c r="G63" s="226"/>
      <c r="H63" s="734">
        <f>Rahmenbedingungen!H9</f>
        <v>2024</v>
      </c>
      <c r="I63" s="735"/>
      <c r="J63" s="735"/>
      <c r="K63" s="735"/>
      <c r="L63" s="735"/>
      <c r="M63" s="737"/>
      <c r="N63" s="226"/>
      <c r="O63" s="825" t="str">
        <f>A43</f>
        <v>Jahre 2020-2024</v>
      </c>
      <c r="P63" s="711"/>
      <c r="Q63" s="711"/>
      <c r="R63" s="711"/>
      <c r="S63" s="711"/>
      <c r="T63" s="712"/>
      <c r="U63" s="226"/>
    </row>
    <row r="64" spans="1:21" x14ac:dyDescent="0.3">
      <c r="A64" s="4"/>
      <c r="B64" s="640" t="s">
        <v>42</v>
      </c>
      <c r="C64" s="640" t="s">
        <v>15</v>
      </c>
      <c r="D64" s="640"/>
      <c r="E64" s="640" t="s">
        <v>16</v>
      </c>
      <c r="F64" s="12"/>
      <c r="G64" s="226"/>
      <c r="H64" s="4"/>
      <c r="I64" s="640" t="s">
        <v>42</v>
      </c>
      <c r="J64" s="640" t="s">
        <v>15</v>
      </c>
      <c r="K64" s="640"/>
      <c r="L64" s="640" t="s">
        <v>16</v>
      </c>
      <c r="M64" s="12"/>
      <c r="N64" s="226"/>
      <c r="O64" s="222"/>
      <c r="P64" s="221" t="s">
        <v>42</v>
      </c>
      <c r="Q64" s="815" t="s">
        <v>75</v>
      </c>
      <c r="R64" s="815"/>
      <c r="S64" s="815" t="s">
        <v>74</v>
      </c>
      <c r="T64" s="816"/>
      <c r="U64" s="226"/>
    </row>
    <row r="65" spans="1:20" s="100" customFormat="1" x14ac:dyDescent="0.3">
      <c r="A65" s="228"/>
      <c r="B65" s="221"/>
      <c r="C65" s="221" t="s">
        <v>126</v>
      </c>
      <c r="D65" s="221" t="s">
        <v>127</v>
      </c>
      <c r="E65" s="221" t="s">
        <v>126</v>
      </c>
      <c r="F65" s="231" t="s">
        <v>127</v>
      </c>
      <c r="G65" s="229"/>
      <c r="H65" s="228"/>
      <c r="I65" s="221"/>
      <c r="J65" s="221" t="s">
        <v>126</v>
      </c>
      <c r="K65" s="221" t="s">
        <v>127</v>
      </c>
      <c r="L65" s="221" t="s">
        <v>126</v>
      </c>
      <c r="M65" s="231" t="s">
        <v>127</v>
      </c>
      <c r="N65" s="229"/>
      <c r="O65" s="222"/>
      <c r="P65" s="221"/>
      <c r="Q65" s="218" t="s">
        <v>126</v>
      </c>
      <c r="R65" s="218" t="s">
        <v>127</v>
      </c>
      <c r="S65" s="218" t="s">
        <v>126</v>
      </c>
      <c r="T65" s="5" t="s">
        <v>127</v>
      </c>
    </row>
    <row r="66" spans="1:20" s="100" customFormat="1" x14ac:dyDescent="0.3">
      <c r="A66" s="228" t="s">
        <v>22</v>
      </c>
      <c r="B66" s="355">
        <f>SUM(Dateneingabe!N214:Q214)</f>
        <v>22</v>
      </c>
      <c r="C66" s="359">
        <f>IFERROR(Dateneingabe!N214/(Dateneingabe!N214+Dateneingabe!P214),"")</f>
        <v>1</v>
      </c>
      <c r="D66" s="359">
        <f>IFERROR(Dateneingabe!O214/(Dateneingabe!O214+Dateneingabe!Q214),"")</f>
        <v>0.27777777777777779</v>
      </c>
      <c r="E66" s="359">
        <f>IFERROR(Dateneingabe!P214/(Dateneingabe!N214+Dateneingabe!P214),"")</f>
        <v>0</v>
      </c>
      <c r="F66" s="360">
        <f>IFERROR(Dateneingabe!Q214/(Dateneingabe!O214+Dateneingabe!Q214),"")</f>
        <v>0.72222222222222221</v>
      </c>
      <c r="G66" s="229"/>
      <c r="H66" s="228" t="s">
        <v>22</v>
      </c>
      <c r="I66" s="355">
        <f>SUM(Dateneingabe!R214:U214)</f>
        <v>20</v>
      </c>
      <c r="J66" s="359">
        <f>IFERROR(Dateneingabe!R214/(Dateneingabe!R214+Dateneingabe!T214),"")</f>
        <v>0</v>
      </c>
      <c r="K66" s="359">
        <f>IFERROR(Dateneingabe!S214/(Dateneingabe!S214+Dateneingabe!U214),"")</f>
        <v>0.5</v>
      </c>
      <c r="L66" s="359">
        <f>IFERROR(Dateneingabe!T214/(Dateneingabe!R214+Dateneingabe!T214),"")</f>
        <v>1</v>
      </c>
      <c r="M66" s="360">
        <f>IFERROR(Dateneingabe!U214/(Dateneingabe!S214+Dateneingabe!U214),"")</f>
        <v>0.5</v>
      </c>
      <c r="N66" s="229"/>
      <c r="O66" s="228" t="s">
        <v>22</v>
      </c>
      <c r="P66" s="355">
        <f>B46</f>
        <v>86</v>
      </c>
      <c r="Q66" s="535">
        <f>Dateneingabe!B214+Dateneingabe!F214+Dateneingabe!J214+Dateneingabe!N214+Dateneingabe!R214</f>
        <v>14</v>
      </c>
      <c r="R66" s="535">
        <f>Dateneingabe!C214+Dateneingabe!G214+Dateneingabe!K214+Dateneingabe!O214+Dateneingabe!S214</f>
        <v>18</v>
      </c>
      <c r="S66" s="535">
        <f>Dateneingabe!D214+Dateneingabe!H214+Dateneingabe!L214+Dateneingabe!P214+Dateneingabe!T214</f>
        <v>27</v>
      </c>
      <c r="T66" s="536">
        <f>Dateneingabe!E214+Dateneingabe!I214+Dateneingabe!M214+Dateneingabe!Q214+Dateneingabe!U214</f>
        <v>27</v>
      </c>
    </row>
    <row r="67" spans="1:20" s="100" customFormat="1" x14ac:dyDescent="0.3">
      <c r="A67" s="228" t="s">
        <v>23</v>
      </c>
      <c r="B67" s="355">
        <f>SUM(Dateneingabe!N225:Q225)</f>
        <v>68</v>
      </c>
      <c r="C67" s="359">
        <f>IFERROR(Dateneingabe!N225/(Dateneingabe!N225+Dateneingabe!P225),"")</f>
        <v>0.37037037037037035</v>
      </c>
      <c r="D67" s="359">
        <f>IFERROR(Dateneingabe!O225/(Dateneingabe!O225+Dateneingabe!Q225),"")</f>
        <v>1</v>
      </c>
      <c r="E67" s="359">
        <f>IFERROR(Dateneingabe!P225/(Dateneingabe!N225+Dateneingabe!P225),"")</f>
        <v>0.62962962962962965</v>
      </c>
      <c r="F67" s="360">
        <f>IFERROR(Dateneingabe!Q225/(Dateneingabe!O225+Dateneingabe!Q225),"")</f>
        <v>0</v>
      </c>
      <c r="G67" s="229"/>
      <c r="H67" s="228" t="s">
        <v>23</v>
      </c>
      <c r="I67" s="355">
        <f>SUM(Dateneingabe!R225:U225)</f>
        <v>14</v>
      </c>
      <c r="J67" s="359">
        <f>IFERROR(Dateneingabe!R225/(Dateneingabe!R225+Dateneingabe!T225),"")</f>
        <v>0.25</v>
      </c>
      <c r="K67" s="359">
        <f>IFERROR(Dateneingabe!S225/(Dateneingabe!S225+Dateneingabe!U225),"")</f>
        <v>0.5</v>
      </c>
      <c r="L67" s="359">
        <f>IFERROR(Dateneingabe!T225/(Dateneingabe!R225+Dateneingabe!T225),"")</f>
        <v>0.75</v>
      </c>
      <c r="M67" s="360">
        <f>IFERROR(Dateneingabe!U225/(Dateneingabe!S225+Dateneingabe!U225),"")</f>
        <v>0.5</v>
      </c>
      <c r="N67" s="229"/>
      <c r="O67" s="228" t="s">
        <v>23</v>
      </c>
      <c r="P67" s="355">
        <f>B47</f>
        <v>93</v>
      </c>
      <c r="Q67" s="535">
        <f>Dateneingabe!B225+Dateneingabe!F225+Dateneingabe!J225+Dateneingabe!N225+Dateneingabe!R225</f>
        <v>12</v>
      </c>
      <c r="R67" s="535">
        <f>Dateneingabe!C225+Dateneingabe!G225+Dateneingabe!K225+Dateneingabe!O225+Dateneingabe!S225</f>
        <v>47</v>
      </c>
      <c r="S67" s="535">
        <f>Dateneingabe!D225+Dateneingabe!H225+Dateneingabe!L225+Dateneingabe!P225+Dateneingabe!T225</f>
        <v>26</v>
      </c>
      <c r="T67" s="536">
        <f>Dateneingabe!E225+Dateneingabe!I225+Dateneingabe!M225+Dateneingabe!Q225+Dateneingabe!U225</f>
        <v>8</v>
      </c>
    </row>
    <row r="68" spans="1:20" s="100" customFormat="1" ht="14.5" thickBot="1" x14ac:dyDescent="0.35">
      <c r="A68" s="230" t="s">
        <v>24</v>
      </c>
      <c r="B68" s="356">
        <f>SUM(Dateneingabe!N232:Q232)</f>
        <v>22</v>
      </c>
      <c r="C68" s="361">
        <f>IFERROR(Dateneingabe!N232/(Dateneingabe!N232+Dateneingabe!P232),"")</f>
        <v>0.125</v>
      </c>
      <c r="D68" s="361">
        <f>IFERROR(Dateneingabe!O232/(Dateneingabe!O232+Dateneingabe!Q232),"")</f>
        <v>0.21428571428571427</v>
      </c>
      <c r="E68" s="361">
        <f>IFERROR(Dateneingabe!P232/(Dateneingabe!N232+Dateneingabe!P232),"")</f>
        <v>0.875</v>
      </c>
      <c r="F68" s="362">
        <f>IFERROR(Dateneingabe!Q232/(Dateneingabe!O232+Dateneingabe!Q232),"")</f>
        <v>0.7857142857142857</v>
      </c>
      <c r="G68" s="229"/>
      <c r="H68" s="230" t="s">
        <v>24</v>
      </c>
      <c r="I68" s="356">
        <f>SUM(Dateneingabe!R232:U232)</f>
        <v>9</v>
      </c>
      <c r="J68" s="361">
        <f>IFERROR(Dateneingabe!R232/(Dateneingabe!R232+Dateneingabe!T232),"")</f>
        <v>0.5</v>
      </c>
      <c r="K68" s="361">
        <f>IFERROR(Dateneingabe!S232/(Dateneingabe!S232+Dateneingabe!U232),"")</f>
        <v>0</v>
      </c>
      <c r="L68" s="361">
        <f>IFERROR(Dateneingabe!T232/(Dateneingabe!R232+Dateneingabe!T232),"")</f>
        <v>0.5</v>
      </c>
      <c r="M68" s="362">
        <f>IFERROR(Dateneingabe!U232/(Dateneingabe!S232+Dateneingabe!U232),"")</f>
        <v>1</v>
      </c>
      <c r="N68" s="229"/>
      <c r="O68" s="230" t="s">
        <v>24</v>
      </c>
      <c r="P68" s="356">
        <f>B48</f>
        <v>47</v>
      </c>
      <c r="Q68" s="537">
        <f>Dateneingabe!B232+Dateneingabe!F232+Dateneingabe!J232+Dateneingabe!N232+Dateneingabe!R232</f>
        <v>6</v>
      </c>
      <c r="R68" s="537">
        <f>Dateneingabe!C232+Dateneingabe!G232+Dateneingabe!K232+Dateneingabe!O232+Dateneingabe!S232</f>
        <v>7</v>
      </c>
      <c r="S68" s="537">
        <f>Dateneingabe!D232+Dateneingabe!H232+Dateneingabe!L232+Dateneingabe!P232+Dateneingabe!T232</f>
        <v>13</v>
      </c>
      <c r="T68" s="538">
        <f>Dateneingabe!E232+Dateneingabe!I232+Dateneingabe!M232+Dateneingabe!Q232+Dateneingabe!U232</f>
        <v>21</v>
      </c>
    </row>
  </sheetData>
  <sheetProtection sheet="1" objects="1" scenarios="1" selectLockedCells="1"/>
  <mergeCells count="36">
    <mergeCell ref="B1:I1"/>
    <mergeCell ref="A3:K4"/>
    <mergeCell ref="H30:K30"/>
    <mergeCell ref="A9:H9"/>
    <mergeCell ref="C10:E10"/>
    <mergeCell ref="F10:H10"/>
    <mergeCell ref="A19:D19"/>
    <mergeCell ref="H19:K19"/>
    <mergeCell ref="A30:D30"/>
    <mergeCell ref="H20:M20"/>
    <mergeCell ref="A20:F20"/>
    <mergeCell ref="Q64:R64"/>
    <mergeCell ref="S64:T64"/>
    <mergeCell ref="A43:H43"/>
    <mergeCell ref="C44:E44"/>
    <mergeCell ref="F44:H44"/>
    <mergeCell ref="A53:F53"/>
    <mergeCell ref="H53:M53"/>
    <mergeCell ref="A62:D62"/>
    <mergeCell ref="H62:K62"/>
    <mergeCell ref="A63:F63"/>
    <mergeCell ref="H63:M63"/>
    <mergeCell ref="O63:T63"/>
    <mergeCell ref="A42:C42"/>
    <mergeCell ref="A8:C8"/>
    <mergeCell ref="A52:D52"/>
    <mergeCell ref="H52:K52"/>
    <mergeCell ref="O53:T53"/>
    <mergeCell ref="A31:F31"/>
    <mergeCell ref="H31:M31"/>
    <mergeCell ref="O31:T31"/>
    <mergeCell ref="Q32:R32"/>
    <mergeCell ref="S32:T32"/>
    <mergeCell ref="O20:T20"/>
    <mergeCell ref="O19:R19"/>
    <mergeCell ref="O52:R52"/>
  </mergeCells>
  <hyperlinks>
    <hyperlink ref="B1:I1" location="Übersicht!A1" display="zurück zur Übersicht" xr:uid="{00000000-0004-0000-0C00-000000000000}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4"/>
  <sheetViews>
    <sheetView topLeftCell="A16" workbookViewId="0">
      <selection activeCell="B1" sqref="B1:I1"/>
    </sheetView>
  </sheetViews>
  <sheetFormatPr baseColWidth="10" defaultRowHeight="14" x14ac:dyDescent="0.3"/>
  <cols>
    <col min="1" max="1" width="13.58203125" customWidth="1"/>
    <col min="2" max="2" width="7.08203125" customWidth="1"/>
    <col min="3" max="3" width="8.08203125" customWidth="1"/>
    <col min="4" max="4" width="6.58203125" customWidth="1"/>
    <col min="6" max="6" width="7.08203125" customWidth="1"/>
    <col min="7" max="7" width="6.58203125" customWidth="1"/>
    <col min="8" max="8" width="7.08203125" customWidth="1"/>
    <col min="9" max="9" width="8.58203125" customWidth="1"/>
    <col min="10" max="10" width="5.5" customWidth="1"/>
    <col min="11" max="13" width="7.08203125" bestFit="1" customWidth="1"/>
  </cols>
  <sheetData>
    <row r="1" spans="1:18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8" x14ac:dyDescent="0.3">
      <c r="A3" s="681" t="str">
        <f>Übersicht!B29</f>
        <v>3.1.10 Fortbildungsteilnahme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</row>
    <row r="4" spans="1:18" x14ac:dyDescent="0.3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</row>
    <row r="5" spans="1:18" ht="16" thickBot="1" x14ac:dyDescent="0.35">
      <c r="A5" s="1"/>
      <c r="K5" s="777" t="s">
        <v>227</v>
      </c>
      <c r="L5" s="777"/>
      <c r="M5" s="777"/>
      <c r="N5" s="777"/>
      <c r="O5" s="777"/>
      <c r="P5" s="777"/>
      <c r="Q5" s="777"/>
      <c r="R5" s="777"/>
    </row>
    <row r="6" spans="1:18" ht="14.5" thickBot="1" x14ac:dyDescent="0.35">
      <c r="K6" s="529" t="s">
        <v>42</v>
      </c>
      <c r="L6" s="530" t="s">
        <v>74</v>
      </c>
      <c r="M6" s="171" t="s">
        <v>75</v>
      </c>
    </row>
    <row r="7" spans="1:18" ht="28.4" customHeight="1" thickBot="1" x14ac:dyDescent="0.35">
      <c r="A7" s="831" t="s">
        <v>249</v>
      </c>
      <c r="B7" s="832"/>
      <c r="C7" s="832"/>
      <c r="D7" s="832"/>
      <c r="E7" s="833"/>
      <c r="F7" s="834" t="s">
        <v>250</v>
      </c>
      <c r="G7" s="711"/>
      <c r="H7" s="834" t="s">
        <v>251</v>
      </c>
      <c r="I7" s="712"/>
      <c r="K7" s="8">
        <f>L7+M7</f>
        <v>62</v>
      </c>
      <c r="L7" s="532">
        <f>Dateneingabe!A240+Dateneingabe!C240</f>
        <v>41</v>
      </c>
      <c r="M7" s="9">
        <f>Dateneingabe!B240+Dateneingabe!D240</f>
        <v>21</v>
      </c>
    </row>
    <row r="8" spans="1:18" ht="28" x14ac:dyDescent="0.3">
      <c r="A8" s="274" t="s">
        <v>14</v>
      </c>
      <c r="B8" s="275" t="s">
        <v>74</v>
      </c>
      <c r="C8" s="18" t="s">
        <v>99</v>
      </c>
      <c r="D8" s="275" t="s">
        <v>75</v>
      </c>
      <c r="E8" s="18" t="s">
        <v>100</v>
      </c>
      <c r="F8" s="275" t="s">
        <v>130</v>
      </c>
      <c r="G8" s="18" t="s">
        <v>131</v>
      </c>
      <c r="H8" s="275" t="s">
        <v>130</v>
      </c>
      <c r="I8" s="19" t="s">
        <v>131</v>
      </c>
    </row>
    <row r="9" spans="1:18" ht="14.5" thickBot="1" x14ac:dyDescent="0.35">
      <c r="A9" s="125">
        <f>F9+H9</f>
        <v>62</v>
      </c>
      <c r="B9" s="292">
        <f>Dateneingabe!A240+Dateneingabe!C240</f>
        <v>41</v>
      </c>
      <c r="C9" s="366">
        <f>IFERROR(B9/A9*100,"")</f>
        <v>66.129032258064512</v>
      </c>
      <c r="D9" s="292">
        <f>Dateneingabe!B240+Dateneingabe!D240</f>
        <v>21</v>
      </c>
      <c r="E9" s="366">
        <f>IFERROR(D9/A9*100,"")</f>
        <v>33.87096774193548</v>
      </c>
      <c r="F9" s="292">
        <f>Dateneingabe!A240+Dateneingabe!B240</f>
        <v>30</v>
      </c>
      <c r="G9" s="367">
        <f>IFERROR(Dateneingabe!B240/F9,"")</f>
        <v>0.33333333333333331</v>
      </c>
      <c r="H9" s="292">
        <f>Dateneingabe!C240+Dateneingabe!D240</f>
        <v>32</v>
      </c>
      <c r="I9" s="368">
        <f>IFERROR(Dateneingabe!D240/H9,"")</f>
        <v>0.34375</v>
      </c>
    </row>
    <row r="10" spans="1:18" ht="14.5" thickBot="1" x14ac:dyDescent="0.35">
      <c r="E10" s="158"/>
    </row>
    <row r="11" spans="1:18" ht="28" x14ac:dyDescent="0.3">
      <c r="A11" s="363" t="s">
        <v>232</v>
      </c>
      <c r="B11" s="145">
        <f>A9</f>
        <v>62</v>
      </c>
      <c r="C11" s="146"/>
    </row>
    <row r="12" spans="1:18" ht="28" x14ac:dyDescent="0.3">
      <c r="A12" s="16" t="s">
        <v>220</v>
      </c>
      <c r="B12" s="143">
        <f>D9</f>
        <v>21</v>
      </c>
      <c r="C12" s="147"/>
    </row>
    <row r="13" spans="1:18" ht="28" x14ac:dyDescent="0.3">
      <c r="A13" s="16" t="s">
        <v>233</v>
      </c>
      <c r="B13" s="143">
        <f>B9</f>
        <v>41</v>
      </c>
      <c r="C13" s="147"/>
    </row>
    <row r="14" spans="1:18" x14ac:dyDescent="0.3">
      <c r="A14" s="364" t="s">
        <v>158</v>
      </c>
      <c r="B14" s="144"/>
      <c r="C14" s="148">
        <f>Dateneingabe!B240</f>
        <v>10</v>
      </c>
    </row>
    <row r="15" spans="1:18" x14ac:dyDescent="0.3">
      <c r="A15" s="364" t="s">
        <v>159</v>
      </c>
      <c r="B15" s="144"/>
      <c r="C15" s="148">
        <f>Dateneingabe!D240</f>
        <v>11</v>
      </c>
    </row>
    <row r="16" spans="1:18" x14ac:dyDescent="0.3">
      <c r="A16" s="364" t="s">
        <v>160</v>
      </c>
      <c r="B16" s="144"/>
      <c r="C16" s="148">
        <f>Dateneingabe!A240</f>
        <v>20</v>
      </c>
    </row>
    <row r="17" spans="1:18" ht="14.4" customHeight="1" thickBot="1" x14ac:dyDescent="0.35">
      <c r="A17" s="365" t="s">
        <v>161</v>
      </c>
      <c r="B17" s="149"/>
      <c r="C17" s="150">
        <f>Dateneingabe!C240</f>
        <v>21</v>
      </c>
    </row>
    <row r="21" spans="1:18" x14ac:dyDescent="0.3">
      <c r="A21" s="830" t="s">
        <v>231</v>
      </c>
      <c r="B21" s="830"/>
      <c r="C21" s="830"/>
      <c r="D21" s="830"/>
      <c r="E21" s="830"/>
      <c r="F21" s="830"/>
      <c r="G21" s="830"/>
      <c r="H21" s="830"/>
      <c r="I21" s="830"/>
      <c r="K21" s="835" t="s">
        <v>343</v>
      </c>
      <c r="L21" s="835"/>
      <c r="M21" s="835"/>
      <c r="N21" s="835"/>
      <c r="O21" s="835"/>
      <c r="P21" s="835"/>
      <c r="Q21" s="835"/>
      <c r="R21" s="835"/>
    </row>
    <row r="22" spans="1:18" ht="14.5" thickBot="1" x14ac:dyDescent="0.35">
      <c r="K22" s="835"/>
      <c r="L22" s="835"/>
      <c r="M22" s="835"/>
      <c r="N22" s="835"/>
      <c r="O22" s="835"/>
      <c r="P22" s="835"/>
      <c r="Q22" s="835"/>
      <c r="R22" s="835"/>
    </row>
    <row r="23" spans="1:18" x14ac:dyDescent="0.3">
      <c r="K23" s="529" t="s">
        <v>42</v>
      </c>
      <c r="L23" s="530" t="s">
        <v>126</v>
      </c>
      <c r="M23" s="171" t="s">
        <v>127</v>
      </c>
    </row>
    <row r="24" spans="1:18" ht="14.5" thickBot="1" x14ac:dyDescent="0.35">
      <c r="K24" s="8">
        <f>L24+M24</f>
        <v>62</v>
      </c>
      <c r="L24" s="532">
        <f>Dateneingabe!A240+Dateneingabe!B240</f>
        <v>30</v>
      </c>
      <c r="M24" s="9">
        <f>Dateneingabe!C240+Dateneingabe!D240</f>
        <v>32</v>
      </c>
    </row>
  </sheetData>
  <sheetProtection sheet="1" objects="1" scenarios="1" selectLockedCells="1"/>
  <mergeCells count="8">
    <mergeCell ref="A21:I21"/>
    <mergeCell ref="B1:I1"/>
    <mergeCell ref="A3:K4"/>
    <mergeCell ref="A7:E7"/>
    <mergeCell ref="F7:G7"/>
    <mergeCell ref="H7:I7"/>
    <mergeCell ref="K5:R5"/>
    <mergeCell ref="K21:R22"/>
  </mergeCells>
  <hyperlinks>
    <hyperlink ref="B1:I1" location="Übersicht!A1" display="zurück zur Übersicht" xr:uid="{00000000-0004-0000-0D00-000000000000}"/>
  </hyperlinks>
  <pageMargins left="0.7" right="0.7" top="0.78740157499999996" bottom="0.78740157499999996" header="0.3" footer="0.3"/>
  <pageSetup paperSize="9" orientation="portrait" horizontalDpi="0" verticalDpi="0" r:id="rId1"/>
  <ignoredErrors>
    <ignoredError sqref="G9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74"/>
  <sheetViews>
    <sheetView topLeftCell="O31" zoomScale="96" zoomScaleNormal="96" workbookViewId="0">
      <selection activeCell="B1" sqref="B1:I1"/>
    </sheetView>
  </sheetViews>
  <sheetFormatPr baseColWidth="10" defaultRowHeight="14" x14ac:dyDescent="0.3"/>
  <cols>
    <col min="1" max="1" width="23.08203125" customWidth="1"/>
    <col min="2" max="3" width="8" customWidth="1"/>
    <col min="4" max="4" width="8" bestFit="1" customWidth="1"/>
    <col min="5" max="7" width="8.08203125" bestFit="1" customWidth="1"/>
    <col min="8" max="9" width="8" customWidth="1"/>
    <col min="10" max="10" width="8" bestFit="1" customWidth="1"/>
    <col min="11" max="11" width="8.08203125" bestFit="1" customWidth="1"/>
    <col min="12" max="12" width="8" bestFit="1" customWidth="1"/>
    <col min="13" max="13" width="8.08203125" bestFit="1" customWidth="1"/>
    <col min="14" max="17" width="8.08203125" customWidth="1"/>
  </cols>
  <sheetData>
    <row r="1" spans="1:23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23" x14ac:dyDescent="0.3">
      <c r="A3" s="681" t="str">
        <f>Übersicht!B31</f>
        <v>3.1.11 Beurlaubungen (Stichtag)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</row>
    <row r="4" spans="1:23" x14ac:dyDescent="0.3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</row>
    <row r="5" spans="1:23" x14ac:dyDescent="0.3">
      <c r="I5" s="70"/>
    </row>
    <row r="6" spans="1:23" ht="15.5" x14ac:dyDescent="0.3">
      <c r="A6" s="1" t="s">
        <v>202</v>
      </c>
    </row>
    <row r="7" spans="1:23" ht="15.5" x14ac:dyDescent="0.3">
      <c r="A7" s="1"/>
      <c r="O7" s="847" t="s">
        <v>326</v>
      </c>
      <c r="P7" s="847"/>
      <c r="Q7" s="847"/>
      <c r="R7" s="847"/>
      <c r="S7" s="847"/>
      <c r="T7" s="847"/>
      <c r="U7" s="847"/>
      <c r="W7" s="522"/>
    </row>
    <row r="8" spans="1:23" ht="15.5" x14ac:dyDescent="0.3">
      <c r="A8" s="1" t="s">
        <v>196</v>
      </c>
    </row>
    <row r="9" spans="1:23" ht="15.5" x14ac:dyDescent="0.3">
      <c r="A9" s="1"/>
    </row>
    <row r="10" spans="1:23" s="493" customFormat="1" x14ac:dyDescent="0.3">
      <c r="A10" s="841" t="s">
        <v>44</v>
      </c>
      <c r="B10" s="841"/>
      <c r="C10" s="841"/>
      <c r="G10" s="844" t="s">
        <v>46</v>
      </c>
      <c r="H10" s="844"/>
      <c r="I10" s="844"/>
      <c r="J10" s="844"/>
    </row>
    <row r="11" spans="1:23" ht="15.5" x14ac:dyDescent="0.3">
      <c r="A11" s="1"/>
    </row>
    <row r="12" spans="1:23" ht="15.5" x14ac:dyDescent="0.3">
      <c r="A12" s="1"/>
    </row>
    <row r="13" spans="1:23" ht="15.5" x14ac:dyDescent="0.3">
      <c r="A13" s="1"/>
    </row>
    <row r="14" spans="1:23" ht="15.5" x14ac:dyDescent="0.3">
      <c r="A14" s="1"/>
    </row>
    <row r="15" spans="1:23" ht="15.5" x14ac:dyDescent="0.3">
      <c r="A15" s="1"/>
    </row>
    <row r="16" spans="1:23" ht="15.5" x14ac:dyDescent="0.3">
      <c r="A16" s="1"/>
      <c r="G16">
        <v>1</v>
      </c>
    </row>
    <row r="17" spans="1:17" ht="15.5" x14ac:dyDescent="0.3">
      <c r="A17" s="1"/>
    </row>
    <row r="18" spans="1:17" ht="15.5" x14ac:dyDescent="0.3">
      <c r="A18" s="1"/>
    </row>
    <row r="19" spans="1:17" ht="15.5" x14ac:dyDescent="0.3">
      <c r="A19" s="1"/>
    </row>
    <row r="20" spans="1:17" ht="15.5" x14ac:dyDescent="0.3">
      <c r="A20" s="1"/>
    </row>
    <row r="21" spans="1:17" ht="15.5" x14ac:dyDescent="0.3">
      <c r="A21" s="1"/>
    </row>
    <row r="22" spans="1:17" ht="15.5" x14ac:dyDescent="0.3">
      <c r="A22" s="1"/>
    </row>
    <row r="23" spans="1:17" ht="15.5" x14ac:dyDescent="0.3">
      <c r="A23" s="1"/>
    </row>
    <row r="24" spans="1:17" ht="15.5" x14ac:dyDescent="0.3">
      <c r="A24" s="1"/>
    </row>
    <row r="25" spans="1:17" x14ac:dyDescent="0.3">
      <c r="O25" s="261"/>
      <c r="P25" s="261"/>
      <c r="Q25" s="261"/>
    </row>
    <row r="26" spans="1:17" s="244" customFormat="1" ht="15.5" x14ac:dyDescent="0.3">
      <c r="A26" s="1"/>
      <c r="B26"/>
      <c r="C26"/>
      <c r="D26"/>
      <c r="E26"/>
      <c r="F26"/>
      <c r="G26"/>
      <c r="H26"/>
      <c r="I26"/>
      <c r="J26"/>
      <c r="K26"/>
      <c r="L26"/>
      <c r="M26"/>
      <c r="N26"/>
      <c r="O26" s="502"/>
      <c r="P26" s="502"/>
      <c r="Q26" s="502"/>
    </row>
    <row r="27" spans="1:17" ht="15.5" x14ac:dyDescent="0.3">
      <c r="A27" s="1"/>
      <c r="O27" s="197"/>
      <c r="P27" s="197"/>
      <c r="Q27" s="197"/>
    </row>
    <row r="28" spans="1:17" ht="15.5" x14ac:dyDescent="0.3">
      <c r="A28" s="1"/>
      <c r="O28" s="197"/>
      <c r="P28" s="197"/>
      <c r="Q28" s="197"/>
    </row>
    <row r="29" spans="1:17" ht="15.5" x14ac:dyDescent="0.3">
      <c r="A29" s="1"/>
      <c r="O29" s="197"/>
      <c r="P29" s="197"/>
      <c r="Q29" s="197"/>
    </row>
    <row r="30" spans="1:17" x14ac:dyDescent="0.3">
      <c r="A30" s="842" t="s">
        <v>45</v>
      </c>
      <c r="B30" s="843"/>
      <c r="C30" s="843"/>
      <c r="D30" s="843"/>
      <c r="O30" s="61"/>
      <c r="P30" s="197"/>
      <c r="Q30" s="197"/>
    </row>
    <row r="31" spans="1:17" ht="15.5" x14ac:dyDescent="0.3">
      <c r="A31" s="1"/>
      <c r="O31" s="155"/>
      <c r="P31" s="155"/>
      <c r="Q31" s="155"/>
    </row>
    <row r="32" spans="1:17" ht="15.5" x14ac:dyDescent="0.3">
      <c r="A32" s="1"/>
      <c r="O32" s="155"/>
      <c r="P32" s="155"/>
      <c r="Q32" s="155"/>
    </row>
    <row r="33" spans="1:26" ht="15.5" x14ac:dyDescent="0.3">
      <c r="A33" s="1"/>
    </row>
    <row r="34" spans="1:26" ht="48" customHeight="1" x14ac:dyDescent="0.3">
      <c r="A34" s="1"/>
    </row>
    <row r="35" spans="1:26" ht="15.5" x14ac:dyDescent="0.3">
      <c r="A35" s="1"/>
      <c r="O35" s="841" t="s">
        <v>321</v>
      </c>
      <c r="P35" s="841"/>
      <c r="Q35" s="841"/>
      <c r="R35" s="841"/>
      <c r="S35" s="841"/>
      <c r="T35" s="841"/>
      <c r="V35" s="777" t="s">
        <v>336</v>
      </c>
      <c r="W35" s="777"/>
      <c r="X35" s="777"/>
      <c r="Y35" s="777"/>
      <c r="Z35" s="777"/>
    </row>
    <row r="36" spans="1:26" ht="15.5" x14ac:dyDescent="0.3">
      <c r="A36" s="1"/>
    </row>
    <row r="37" spans="1:26" ht="15.5" x14ac:dyDescent="0.3">
      <c r="A37" s="1"/>
    </row>
    <row r="38" spans="1:26" ht="15.5" x14ac:dyDescent="0.3">
      <c r="A38" s="1"/>
    </row>
    <row r="39" spans="1:26" ht="15.5" x14ac:dyDescent="0.3">
      <c r="A39" s="1"/>
    </row>
    <row r="40" spans="1:26" ht="15.5" x14ac:dyDescent="0.3">
      <c r="A40" s="1"/>
    </row>
    <row r="41" spans="1:26" ht="15.5" x14ac:dyDescent="0.3">
      <c r="A41" s="1"/>
    </row>
    <row r="42" spans="1:26" ht="15.5" x14ac:dyDescent="0.3">
      <c r="A42" s="1"/>
    </row>
    <row r="43" spans="1:26" ht="15.5" x14ac:dyDescent="0.3">
      <c r="A43" s="1"/>
    </row>
    <row r="44" spans="1:26" ht="15.5" x14ac:dyDescent="0.3">
      <c r="A44" s="1"/>
    </row>
    <row r="45" spans="1:26" ht="15.5" x14ac:dyDescent="0.3">
      <c r="A45" s="1"/>
    </row>
    <row r="46" spans="1:26" ht="15.5" x14ac:dyDescent="0.3">
      <c r="A46" s="1"/>
    </row>
    <row r="48" spans="1:26" ht="16" thickBot="1" x14ac:dyDescent="0.4">
      <c r="A48" s="140" t="s">
        <v>195</v>
      </c>
    </row>
    <row r="49" spans="1:14" ht="28" x14ac:dyDescent="0.3">
      <c r="A49" s="15"/>
      <c r="B49" s="245" t="s">
        <v>100</v>
      </c>
      <c r="C49" s="245" t="s">
        <v>99</v>
      </c>
      <c r="D49" s="736" t="s">
        <v>47</v>
      </c>
      <c r="E49" s="735"/>
      <c r="F49" s="736" t="s">
        <v>48</v>
      </c>
      <c r="G49" s="735"/>
      <c r="H49" s="736" t="s">
        <v>49</v>
      </c>
      <c r="I49" s="735"/>
      <c r="J49" s="736" t="s">
        <v>50</v>
      </c>
      <c r="K49" s="735"/>
      <c r="L49" s="736" t="s">
        <v>51</v>
      </c>
      <c r="M49" s="737"/>
      <c r="N49" s="261"/>
    </row>
    <row r="50" spans="1:14" ht="28" x14ac:dyDescent="0.3">
      <c r="A50" s="243"/>
      <c r="B50" s="18"/>
      <c r="C50" s="18"/>
      <c r="D50" s="18" t="s">
        <v>100</v>
      </c>
      <c r="E50" s="18" t="s">
        <v>99</v>
      </c>
      <c r="F50" s="18" t="s">
        <v>100</v>
      </c>
      <c r="G50" s="18" t="s">
        <v>99</v>
      </c>
      <c r="H50" s="18" t="s">
        <v>100</v>
      </c>
      <c r="I50" s="18" t="s">
        <v>99</v>
      </c>
      <c r="J50" s="18" t="s">
        <v>100</v>
      </c>
      <c r="K50" s="18" t="s">
        <v>99</v>
      </c>
      <c r="L50" s="18" t="s">
        <v>100</v>
      </c>
      <c r="M50" s="19" t="s">
        <v>99</v>
      </c>
      <c r="N50" s="502"/>
    </row>
    <row r="51" spans="1:14" ht="28" x14ac:dyDescent="0.3">
      <c r="A51" s="16" t="s">
        <v>44</v>
      </c>
      <c r="B51" s="205">
        <f>IFERROR(Dateneingabe!B246/(Dateneingabe!B246+Dateneingabe!C246),"")</f>
        <v>0.55555555555555558</v>
      </c>
      <c r="C51" s="205">
        <f>IFERROR(Dateneingabe!C246/(Dateneingabe!B246+Dateneingabe!C246),"")</f>
        <v>0.44444444444444442</v>
      </c>
      <c r="D51" s="205">
        <f>IFERROR(Dateneingabe!D246/(Dateneingabe!D246+Dateneingabe!E246),"")</f>
        <v>0.5</v>
      </c>
      <c r="E51" s="205">
        <f>IFERROR(Dateneingabe!E246/(Dateneingabe!D246+Dateneingabe!E246),"")</f>
        <v>0.5</v>
      </c>
      <c r="F51" s="205">
        <f>IFERROR(Dateneingabe!F246/(Dateneingabe!F246+Dateneingabe!G246),"")</f>
        <v>0.5</v>
      </c>
      <c r="G51" s="205">
        <f>IFERROR(Dateneingabe!G246/(Dateneingabe!F246+Dateneingabe!G246),"")</f>
        <v>0.5</v>
      </c>
      <c r="H51" s="205">
        <f>IFERROR(Dateneingabe!H246/(Dateneingabe!H246+Dateneingabe!I246),"")</f>
        <v>1</v>
      </c>
      <c r="I51" s="205">
        <f>IFERROR(Dateneingabe!I246/(Dateneingabe!H246+Dateneingabe!I246),"")</f>
        <v>0</v>
      </c>
      <c r="J51" s="205">
        <f>IFERROR(Dateneingabe!J246/(Dateneingabe!J246+Dateneingabe!K246),"")</f>
        <v>0.5</v>
      </c>
      <c r="K51" s="205">
        <f>IFERROR(Dateneingabe!K246/(Dateneingabe!J246+Dateneingabe!K246),"")</f>
        <v>0.5</v>
      </c>
      <c r="L51" s="205">
        <f>IFERROR(Dateneingabe!L246/(Dateneingabe!L246+Dateneingabe!M246),"")</f>
        <v>0.5</v>
      </c>
      <c r="M51" s="206">
        <f>IFERROR(Dateneingabe!M246/(Dateneingabe!L246+Dateneingabe!M246),"")</f>
        <v>0.5</v>
      </c>
      <c r="N51" s="197"/>
    </row>
    <row r="52" spans="1:14" x14ac:dyDescent="0.3">
      <c r="A52" s="16" t="s">
        <v>45</v>
      </c>
      <c r="B52" s="205">
        <f>IFERROR(Dateneingabe!B256/(Dateneingabe!B256+Dateneingabe!C256),"")</f>
        <v>0.94117647058823528</v>
      </c>
      <c r="C52" s="205">
        <f>IFERROR(Dateneingabe!C256/(Dateneingabe!B256+Dateneingabe!C256),"")</f>
        <v>5.8823529411764705E-2</v>
      </c>
      <c r="D52" s="205">
        <f>IFERROR(Dateneingabe!D256/(Dateneingabe!D256+Dateneingabe!E256),"")</f>
        <v>0.33333333333333331</v>
      </c>
      <c r="E52" s="205">
        <f>IFERROR(Dateneingabe!E256/(Dateneingabe!D256+Dateneingabe!E256),"")</f>
        <v>0.66666666666666663</v>
      </c>
      <c r="F52" s="205">
        <f>IFERROR(Dateneingabe!F256/(Dateneingabe!F256+Dateneingabe!G256),"")</f>
        <v>0.55555555555555558</v>
      </c>
      <c r="G52" s="205">
        <f>IFERROR(Dateneingabe!G256/(Dateneingabe!F256+Dateneingabe!G256),"")</f>
        <v>0.44444444444444442</v>
      </c>
      <c r="H52" s="205">
        <f>IFERROR(Dateneingabe!H256/(Dateneingabe!H256+Dateneingabe!I256),"")</f>
        <v>1</v>
      </c>
      <c r="I52" s="205">
        <f>IFERROR(Dateneingabe!I256/(Dateneingabe!H256+Dateneingabe!I256),"")</f>
        <v>0</v>
      </c>
      <c r="J52" s="205" t="str">
        <f>IFERROR(Dateneingabe!J256/(Dateneingabe!J256+Dateneingabe!K256),"")</f>
        <v/>
      </c>
      <c r="K52" s="205" t="str">
        <f>IFERROR(Dateneingabe!K256/(Dateneingabe!J256+Dateneingabe!K256),"")</f>
        <v/>
      </c>
      <c r="L52" s="205" t="str">
        <f>IFERROR(Dateneingabe!L256/(Dateneingabe!L256+Dateneingabe!M256),"")</f>
        <v/>
      </c>
      <c r="M52" s="206" t="str">
        <f>IFERROR(Dateneingabe!M256/(Dateneingabe!L256+Dateneingabe!M256),"")</f>
        <v/>
      </c>
      <c r="N52" s="197"/>
    </row>
    <row r="53" spans="1:14" ht="28" x14ac:dyDescent="0.3">
      <c r="A53" s="16" t="s">
        <v>46</v>
      </c>
      <c r="B53" s="205">
        <f>IFERROR(Dateneingabe!B248/(Dateneingabe!B248+Dateneingabe!C248),"")</f>
        <v>0.61538461538461542</v>
      </c>
      <c r="C53" s="205">
        <f>IFERROR(Dateneingabe!C248/(Dateneingabe!B248+Dateneingabe!C248),"")</f>
        <v>0.38461538461538464</v>
      </c>
      <c r="D53" s="205" t="str">
        <f>IFERROR(Dateneingabe!D248/(Dateneingabe!D248+Dateneingabe!E248),"")</f>
        <v/>
      </c>
      <c r="E53" s="205" t="str">
        <f>IFERROR(Dateneingabe!E248/(Dateneingabe!D248+Dateneingabe!E248),"")</f>
        <v/>
      </c>
      <c r="F53" s="205">
        <f>IFERROR(Dateneingabe!F248/(Dateneingabe!F248+Dateneingabe!G248),"")</f>
        <v>1</v>
      </c>
      <c r="G53" s="205">
        <f>IFERROR(Dateneingabe!G248/(Dateneingabe!F248+Dateneingabe!G248),"")</f>
        <v>0</v>
      </c>
      <c r="H53" s="205">
        <f>IFERROR(Dateneingabe!H248/(Dateneingabe!H248+Dateneingabe!I248),"")</f>
        <v>0</v>
      </c>
      <c r="I53" s="205">
        <f>IFERROR(Dateneingabe!I248/(Dateneingabe!H248+Dateneingabe!I248),"")</f>
        <v>1</v>
      </c>
      <c r="J53" s="205">
        <f>IFERROR(Dateneingabe!J248/(Dateneingabe!J248+Dateneingabe!K248),"")</f>
        <v>0</v>
      </c>
      <c r="K53" s="205">
        <f>IFERROR(Dateneingabe!K248/(Dateneingabe!J248+Dateneingabe!K248),"")</f>
        <v>1</v>
      </c>
      <c r="L53" s="205">
        <f>IFERROR(Dateneingabe!L248/(Dateneingabe!L248+Dateneingabe!M248),"")</f>
        <v>1</v>
      </c>
      <c r="M53" s="206">
        <f>IFERROR(Dateneingabe!M248/(Dateneingabe!L248+Dateneingabe!M248),"")</f>
        <v>0</v>
      </c>
      <c r="N53" s="197"/>
    </row>
    <row r="54" spans="1:14" ht="14.5" thickBot="1" x14ac:dyDescent="0.35">
      <c r="A54" s="17" t="s">
        <v>14</v>
      </c>
      <c r="B54" s="207">
        <f>IFERROR(Dateneingabe!B249/(Dateneingabe!B249+Dateneingabe!C249),"")</f>
        <v>0.64102564102564108</v>
      </c>
      <c r="C54" s="207">
        <f>IFERROR(Dateneingabe!C249/(Dateneingabe!B249+Dateneingabe!C249),"")</f>
        <v>0.35897435897435898</v>
      </c>
      <c r="D54" s="207">
        <f>IFERROR(Dateneingabe!D249/(Dateneingabe!D249+Dateneingabe!E249),"")</f>
        <v>0.33333333333333331</v>
      </c>
      <c r="E54" s="207">
        <f>IFERROR(Dateneingabe!E249/(Dateneingabe!D249+Dateneingabe!E249),"")</f>
        <v>0.66666666666666663</v>
      </c>
      <c r="F54" s="207">
        <f>IFERROR(Dateneingabe!F249/(Dateneingabe!F249+Dateneingabe!G249),"")</f>
        <v>0.90909090909090906</v>
      </c>
      <c r="G54" s="207">
        <f>IFERROR(Dateneingabe!G249/(Dateneingabe!F249+Dateneingabe!G249),"")</f>
        <v>9.0909090909090912E-2</v>
      </c>
      <c r="H54" s="207">
        <f>IFERROR(Dateneingabe!H249/(Dateneingabe!H249+Dateneingabe!I249),"")</f>
        <v>0.2</v>
      </c>
      <c r="I54" s="207">
        <f>IFERROR(Dateneingabe!I249/(Dateneingabe!H249+Dateneingabe!I249),"")</f>
        <v>0.8</v>
      </c>
      <c r="J54" s="207">
        <f>IFERROR(Dateneingabe!J249/(Dateneingabe!J249+Dateneingabe!K249),"")</f>
        <v>0.2</v>
      </c>
      <c r="K54" s="207">
        <f>IFERROR(Dateneingabe!K249/(Dateneingabe!J249+Dateneingabe!K249),"")</f>
        <v>0.8</v>
      </c>
      <c r="L54" s="207">
        <f>IFERROR(Dateneingabe!L249/(Dateneingabe!L249+Dateneingabe!M249),"")</f>
        <v>0.5</v>
      </c>
      <c r="M54" s="208">
        <f>IFERROR(Dateneingabe!M249/(Dateneingabe!L249+Dateneingabe!M249),"")</f>
        <v>0.5</v>
      </c>
      <c r="N54" s="197"/>
    </row>
    <row r="55" spans="1:14" x14ac:dyDescent="0.3">
      <c r="A55" s="41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</row>
    <row r="56" spans="1:14" ht="14.5" thickBot="1" x14ac:dyDescent="0.35">
      <c r="A56" s="41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</row>
    <row r="57" spans="1:14" ht="42" x14ac:dyDescent="0.3">
      <c r="A57" s="273"/>
      <c r="B57" s="32" t="s">
        <v>166</v>
      </c>
      <c r="C57" s="32" t="s">
        <v>162</v>
      </c>
      <c r="D57" s="32" t="s">
        <v>163</v>
      </c>
      <c r="E57" s="32" t="s">
        <v>164</v>
      </c>
      <c r="F57" s="32" t="s">
        <v>165</v>
      </c>
      <c r="G57" s="369" t="s">
        <v>168</v>
      </c>
      <c r="I57" s="838"/>
      <c r="J57" s="839"/>
      <c r="K57" s="840"/>
      <c r="L57" s="171" t="s">
        <v>153</v>
      </c>
    </row>
    <row r="58" spans="1:14" ht="28" x14ac:dyDescent="0.3">
      <c r="A58" s="16" t="s">
        <v>44</v>
      </c>
      <c r="B58" s="156">
        <f t="shared" ref="B58:B60" si="0">SUM(C58:G58)</f>
        <v>5</v>
      </c>
      <c r="C58" s="156">
        <f>Dateneingabe!D246</f>
        <v>1</v>
      </c>
      <c r="D58" s="156">
        <f>Dateneingabe!F246</f>
        <v>1</v>
      </c>
      <c r="E58" s="156">
        <f>Dateneingabe!H246</f>
        <v>1</v>
      </c>
      <c r="F58" s="156">
        <f>Dateneingabe!J246</f>
        <v>1</v>
      </c>
      <c r="G58" s="147">
        <f>Dateneingabe!L246</f>
        <v>1</v>
      </c>
      <c r="I58" s="845" t="s">
        <v>44</v>
      </c>
      <c r="J58" s="846"/>
      <c r="K58" s="846"/>
      <c r="L58" s="7">
        <f>B58+B63</f>
        <v>9</v>
      </c>
    </row>
    <row r="59" spans="1:14" x14ac:dyDescent="0.3">
      <c r="A59" s="16" t="s">
        <v>45</v>
      </c>
      <c r="B59" s="156">
        <f t="shared" si="0"/>
        <v>12</v>
      </c>
      <c r="C59" s="156">
        <f>Dateneingabe!D247</f>
        <v>0</v>
      </c>
      <c r="D59" s="156">
        <f>Dateneingabe!F247</f>
        <v>12</v>
      </c>
      <c r="E59" s="156">
        <f>Dateneingabe!J247</f>
        <v>0</v>
      </c>
      <c r="F59" s="156">
        <f>Dateneingabe!J256</f>
        <v>0</v>
      </c>
      <c r="G59" s="147">
        <f>Dateneingabe!L24</f>
        <v>0</v>
      </c>
      <c r="I59" s="845" t="s">
        <v>45</v>
      </c>
      <c r="J59" s="846"/>
      <c r="K59" s="846"/>
      <c r="L59" s="7">
        <f t="shared" ref="L59:L60" si="1">B59+B64</f>
        <v>17</v>
      </c>
    </row>
    <row r="60" spans="1:14" ht="28.5" thickBot="1" x14ac:dyDescent="0.35">
      <c r="A60" s="17" t="s">
        <v>46</v>
      </c>
      <c r="B60" s="157">
        <f t="shared" si="0"/>
        <v>8</v>
      </c>
      <c r="C60" s="157">
        <f>Dateneingabe!D248</f>
        <v>0</v>
      </c>
      <c r="D60" s="157">
        <f>Dateneingabe!F248</f>
        <v>7</v>
      </c>
      <c r="E60" s="157">
        <f>Dateneingabe!H248</f>
        <v>0</v>
      </c>
      <c r="F60" s="157">
        <f>Dateneingabe!J248</f>
        <v>0</v>
      </c>
      <c r="G60" s="168">
        <f>Dateneingabe!L248</f>
        <v>1</v>
      </c>
      <c r="I60" s="836" t="s">
        <v>46</v>
      </c>
      <c r="J60" s="837"/>
      <c r="K60" s="837"/>
      <c r="L60" s="9">
        <f t="shared" si="1"/>
        <v>13</v>
      </c>
    </row>
    <row r="61" spans="1:14" ht="14.5" thickBot="1" x14ac:dyDescent="0.35"/>
    <row r="62" spans="1:14" ht="42" x14ac:dyDescent="0.3">
      <c r="A62" s="273"/>
      <c r="B62" s="32" t="s">
        <v>167</v>
      </c>
      <c r="C62" s="32" t="s">
        <v>162</v>
      </c>
      <c r="D62" s="32" t="s">
        <v>163</v>
      </c>
      <c r="E62" s="32" t="s">
        <v>164</v>
      </c>
      <c r="F62" s="32" t="s">
        <v>165</v>
      </c>
      <c r="G62" s="369" t="s">
        <v>168</v>
      </c>
    </row>
    <row r="63" spans="1:14" ht="28" x14ac:dyDescent="0.3">
      <c r="A63" s="16" t="s">
        <v>44</v>
      </c>
      <c r="B63" s="156">
        <f>SUM(C63:G63)</f>
        <v>4</v>
      </c>
      <c r="C63" s="156">
        <f>Dateneingabe!E246</f>
        <v>1</v>
      </c>
      <c r="D63" s="156">
        <f>Dateneingabe!G246</f>
        <v>1</v>
      </c>
      <c r="E63" s="156">
        <f>Dateneingabe!I246</f>
        <v>0</v>
      </c>
      <c r="F63" s="156">
        <f>Dateneingabe!K246</f>
        <v>1</v>
      </c>
      <c r="G63" s="147">
        <f>Dateneingabe!M246</f>
        <v>1</v>
      </c>
    </row>
    <row r="64" spans="1:14" x14ac:dyDescent="0.3">
      <c r="A64" s="16" t="s">
        <v>45</v>
      </c>
      <c r="B64" s="156">
        <f t="shared" ref="B64:B65" si="2">SUM(C64:G64)</f>
        <v>5</v>
      </c>
      <c r="C64" s="156">
        <f>Dateneingabe!E247</f>
        <v>1</v>
      </c>
      <c r="D64" s="156">
        <f>Dateneingabe!G247</f>
        <v>1</v>
      </c>
      <c r="E64" s="156">
        <f>Dateneingabe!I247</f>
        <v>1</v>
      </c>
      <c r="F64" s="156">
        <f>Dateneingabe!K247</f>
        <v>1</v>
      </c>
      <c r="G64" s="147">
        <f>Dateneingabe!M247</f>
        <v>1</v>
      </c>
    </row>
    <row r="65" spans="1:7" ht="28.5" thickBot="1" x14ac:dyDescent="0.35">
      <c r="A65" s="17" t="s">
        <v>46</v>
      </c>
      <c r="B65" s="157">
        <f t="shared" si="2"/>
        <v>5</v>
      </c>
      <c r="C65" s="157">
        <f>Dateneingabe!E248</f>
        <v>0</v>
      </c>
      <c r="D65" s="157">
        <f>Dateneingabe!G248</f>
        <v>0</v>
      </c>
      <c r="E65" s="157">
        <f>Dateneingabe!I248</f>
        <v>3</v>
      </c>
      <c r="F65" s="157">
        <f>Dateneingabe!K248</f>
        <v>2</v>
      </c>
      <c r="G65" s="168">
        <f>Dateneingabe!M248</f>
        <v>0</v>
      </c>
    </row>
    <row r="68" spans="1:7" ht="14.5" thickBot="1" x14ac:dyDescent="0.35"/>
    <row r="69" spans="1:7" x14ac:dyDescent="0.3">
      <c r="A69" s="531"/>
      <c r="B69" s="171" t="s">
        <v>153</v>
      </c>
    </row>
    <row r="70" spans="1:7" x14ac:dyDescent="0.3">
      <c r="A70" s="658" t="s">
        <v>290</v>
      </c>
      <c r="B70" s="7">
        <f>C58+C59+C60+C63+C64+C65</f>
        <v>3</v>
      </c>
    </row>
    <row r="71" spans="1:7" x14ac:dyDescent="0.3">
      <c r="A71" s="658" t="s">
        <v>291</v>
      </c>
      <c r="B71" s="7">
        <f>D58+D59+D60+D63+D64+D65</f>
        <v>22</v>
      </c>
    </row>
    <row r="72" spans="1:7" x14ac:dyDescent="0.3">
      <c r="A72" s="658" t="s">
        <v>292</v>
      </c>
      <c r="B72" s="7">
        <f>E58+E59+E60+E63+E64+E65</f>
        <v>5</v>
      </c>
    </row>
    <row r="73" spans="1:7" x14ac:dyDescent="0.3">
      <c r="A73" s="658" t="s">
        <v>293</v>
      </c>
      <c r="B73" s="7">
        <f>F58+F59+F60+F63+F64+F65</f>
        <v>5</v>
      </c>
    </row>
    <row r="74" spans="1:7" ht="14.5" thickBot="1" x14ac:dyDescent="0.35">
      <c r="A74" s="659" t="s">
        <v>294</v>
      </c>
      <c r="B74" s="9">
        <f>G58+G59+G60+G63+G64+G65</f>
        <v>4</v>
      </c>
    </row>
  </sheetData>
  <sheetProtection sheet="1" objects="1" scenarios="1" selectLockedCells="1"/>
  <mergeCells count="17">
    <mergeCell ref="O7:U7"/>
    <mergeCell ref="I59:K59"/>
    <mergeCell ref="O35:T35"/>
    <mergeCell ref="V35:Z35"/>
    <mergeCell ref="B1:I1"/>
    <mergeCell ref="A3:K4"/>
    <mergeCell ref="D49:E49"/>
    <mergeCell ref="F49:G49"/>
    <mergeCell ref="H49:I49"/>
    <mergeCell ref="J49:K49"/>
    <mergeCell ref="I60:K60"/>
    <mergeCell ref="I57:K57"/>
    <mergeCell ref="L49:M49"/>
    <mergeCell ref="A10:C10"/>
    <mergeCell ref="A30:D30"/>
    <mergeCell ref="G10:J10"/>
    <mergeCell ref="I58:K58"/>
  </mergeCells>
  <hyperlinks>
    <hyperlink ref="B1:I1" location="Übersicht!A1" display="zurück zur Übersicht" xr:uid="{00000000-0004-0000-0E00-000000000000}"/>
  </hyperlinks>
  <pageMargins left="0.7" right="0.7" top="0.78740157499999996" bottom="0.78740157499999996" header="0.3" footer="0.3"/>
  <pageSetup paperSize="9" orientation="portrait" horizontalDpi="0" verticalDpi="0" r:id="rId1"/>
  <ignoredErrors>
    <ignoredError sqref="C51 E51 G51 I51 K51 C53:C54 E53:E54 G53:G54 I53:I54 K53:K54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50"/>
  <sheetViews>
    <sheetView topLeftCell="A37" workbookViewId="0">
      <selection activeCell="B1" sqref="B1:I1"/>
    </sheetView>
  </sheetViews>
  <sheetFormatPr baseColWidth="10" defaultRowHeight="14" x14ac:dyDescent="0.3"/>
  <cols>
    <col min="1" max="1" width="12.5" customWidth="1"/>
    <col min="2" max="2" width="14" bestFit="1" customWidth="1"/>
    <col min="3" max="3" width="7.58203125" bestFit="1" customWidth="1"/>
    <col min="4" max="7" width="8.5" bestFit="1" customWidth="1"/>
  </cols>
  <sheetData>
    <row r="1" spans="1:13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3" x14ac:dyDescent="0.3">
      <c r="A3" s="681" t="str">
        <f>Übersicht!B33</f>
        <v>3.1.12 Elternzeit (Stichtag)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</row>
    <row r="4" spans="1:13" x14ac:dyDescent="0.3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</row>
    <row r="6" spans="1:13" ht="15.5" x14ac:dyDescent="0.3">
      <c r="A6" s="1" t="s">
        <v>252</v>
      </c>
    </row>
    <row r="7" spans="1:13" ht="15.5" x14ac:dyDescent="0.3">
      <c r="A7" s="1"/>
    </row>
    <row r="8" spans="1:13" x14ac:dyDescent="0.3">
      <c r="A8" s="830" t="s">
        <v>329</v>
      </c>
      <c r="B8" s="830"/>
      <c r="C8" s="830"/>
      <c r="D8" s="830"/>
      <c r="E8" s="830"/>
      <c r="F8" s="830"/>
      <c r="I8" s="807" t="s">
        <v>327</v>
      </c>
      <c r="J8" s="807"/>
      <c r="K8" s="807"/>
      <c r="L8" s="807"/>
      <c r="M8" s="807"/>
    </row>
    <row r="9" spans="1:13" x14ac:dyDescent="0.3">
      <c r="A9" s="520" t="s">
        <v>221</v>
      </c>
    </row>
    <row r="10" spans="1:13" ht="15.5" x14ac:dyDescent="0.3">
      <c r="A10" s="1"/>
    </row>
    <row r="11" spans="1:13" ht="15.5" x14ac:dyDescent="0.3">
      <c r="A11" s="1"/>
    </row>
    <row r="12" spans="1:13" ht="15.5" x14ac:dyDescent="0.3">
      <c r="A12" s="1"/>
    </row>
    <row r="13" spans="1:13" ht="15.5" x14ac:dyDescent="0.3">
      <c r="A13" s="1"/>
    </row>
    <row r="14" spans="1:13" ht="15.5" x14ac:dyDescent="0.3">
      <c r="A14" s="1"/>
    </row>
    <row r="15" spans="1:13" ht="15.5" x14ac:dyDescent="0.3">
      <c r="A15" s="1"/>
    </row>
    <row r="16" spans="1:13" ht="15.5" x14ac:dyDescent="0.3">
      <c r="A16" s="1"/>
    </row>
    <row r="17" spans="1:7" ht="15.5" x14ac:dyDescent="0.3">
      <c r="A17" s="1"/>
    </row>
    <row r="18" spans="1:7" ht="15.5" x14ac:dyDescent="0.3">
      <c r="A18" s="1"/>
    </row>
    <row r="19" spans="1:7" ht="15.5" x14ac:dyDescent="0.3">
      <c r="A19" s="1"/>
    </row>
    <row r="20" spans="1:7" ht="15.5" x14ac:dyDescent="0.3">
      <c r="A20" s="1"/>
    </row>
    <row r="21" spans="1:7" ht="15.5" x14ac:dyDescent="0.3">
      <c r="A21" s="1"/>
    </row>
    <row r="22" spans="1:7" ht="15.5" x14ac:dyDescent="0.3">
      <c r="A22" s="1"/>
    </row>
    <row r="23" spans="1:7" ht="15.5" x14ac:dyDescent="0.3">
      <c r="A23" s="1"/>
    </row>
    <row r="24" spans="1:7" ht="15.5" x14ac:dyDescent="0.3">
      <c r="A24" s="1"/>
    </row>
    <row r="25" spans="1:7" ht="15.5" x14ac:dyDescent="0.3">
      <c r="A25" s="1"/>
    </row>
    <row r="26" spans="1:7" ht="15.5" x14ac:dyDescent="0.3">
      <c r="A26" s="1"/>
    </row>
    <row r="27" spans="1:7" ht="15.5" x14ac:dyDescent="0.3">
      <c r="A27" s="1"/>
    </row>
    <row r="28" spans="1:7" ht="15.5" x14ac:dyDescent="0.3">
      <c r="A28" s="1"/>
    </row>
    <row r="29" spans="1:7" ht="15.5" x14ac:dyDescent="0.3">
      <c r="A29" s="794" t="s">
        <v>328</v>
      </c>
      <c r="B29" s="794"/>
      <c r="C29" s="794"/>
      <c r="D29" s="794"/>
      <c r="E29" s="794"/>
      <c r="F29" s="794"/>
      <c r="G29" s="794"/>
    </row>
    <row r="30" spans="1:7" ht="15.5" x14ac:dyDescent="0.3">
      <c r="A30" s="1"/>
    </row>
    <row r="31" spans="1:7" ht="15.5" x14ac:dyDescent="0.3">
      <c r="A31" s="1"/>
    </row>
    <row r="32" spans="1:7" ht="15.5" x14ac:dyDescent="0.3">
      <c r="A32" s="1"/>
    </row>
    <row r="33" spans="1:15" ht="15.5" x14ac:dyDescent="0.3">
      <c r="A33" s="1"/>
    </row>
    <row r="34" spans="1:15" ht="15.5" x14ac:dyDescent="0.3">
      <c r="A34" s="1"/>
    </row>
    <row r="35" spans="1:15" ht="15.5" x14ac:dyDescent="0.3">
      <c r="A35" s="1"/>
    </row>
    <row r="36" spans="1:15" ht="15.5" x14ac:dyDescent="0.3">
      <c r="A36" s="1"/>
    </row>
    <row r="37" spans="1:15" ht="15.5" x14ac:dyDescent="0.3">
      <c r="A37" s="1"/>
    </row>
    <row r="38" spans="1:15" ht="15.5" x14ac:dyDescent="0.3">
      <c r="A38" s="1"/>
    </row>
    <row r="39" spans="1:15" ht="15.5" x14ac:dyDescent="0.3">
      <c r="A39" s="1"/>
      <c r="I39" s="247"/>
      <c r="J39" s="247"/>
      <c r="K39" s="247"/>
      <c r="L39" s="247"/>
      <c r="M39" s="247"/>
      <c r="N39" s="247"/>
      <c r="O39" s="2"/>
    </row>
    <row r="40" spans="1:15" ht="27.65" customHeight="1" x14ac:dyDescent="0.3">
      <c r="A40" s="1"/>
    </row>
    <row r="41" spans="1:15" ht="27.65" customHeight="1" x14ac:dyDescent="0.3">
      <c r="A41" s="1"/>
    </row>
    <row r="42" spans="1:15" ht="15.5" x14ac:dyDescent="0.3">
      <c r="A42" s="1"/>
    </row>
    <row r="43" spans="1:15" ht="14.5" thickBot="1" x14ac:dyDescent="0.35"/>
    <row r="44" spans="1:15" ht="42" x14ac:dyDescent="0.3">
      <c r="A44" s="15"/>
      <c r="B44" s="135" t="s">
        <v>52</v>
      </c>
      <c r="C44" s="848" t="s">
        <v>173</v>
      </c>
      <c r="D44" s="849"/>
      <c r="E44" s="849"/>
      <c r="F44" s="849"/>
      <c r="G44" s="849"/>
      <c r="H44" s="850"/>
    </row>
    <row r="45" spans="1:15" ht="28" x14ac:dyDescent="0.3">
      <c r="A45" s="49"/>
      <c r="B45" s="132"/>
      <c r="C45" s="133" t="s">
        <v>53</v>
      </c>
      <c r="D45" s="134" t="s">
        <v>57</v>
      </c>
      <c r="E45" s="134" t="s">
        <v>54</v>
      </c>
      <c r="F45" s="134" t="s">
        <v>55</v>
      </c>
      <c r="G45" s="134" t="s">
        <v>56</v>
      </c>
      <c r="H45" s="137" t="s">
        <v>197</v>
      </c>
    </row>
    <row r="46" spans="1:15" x14ac:dyDescent="0.3">
      <c r="A46" s="405" t="s">
        <v>15</v>
      </c>
      <c r="B46" s="205">
        <f>IFERROR(Dateneingabe!B255/(Dateneingabe!B255+Dateneingabe!B256),"")</f>
        <v>0.51515151515151514</v>
      </c>
      <c r="C46" s="205">
        <f>IFERROR(Dateneingabe!C255/(Dateneingabe!C255+Dateneingabe!C256),"")</f>
        <v>0.875</v>
      </c>
      <c r="D46" s="205">
        <f>IFERROR(Dateneingabe!D255/(Dateneingabe!D255+Dateneingabe!D256),"")</f>
        <v>0.4</v>
      </c>
      <c r="E46" s="205">
        <f>IFERROR(Dateneingabe!E255/(Dateneingabe!E255+Dateneingabe!E256),"")</f>
        <v>0.33333333333333331</v>
      </c>
      <c r="F46" s="205">
        <f>IFERROR(Dateneingabe!F255/(Dateneingabe!F255+Dateneingabe!F256),"")</f>
        <v>0.44444444444444442</v>
      </c>
      <c r="G46" s="205">
        <f>IFERROR(Dateneingabe!G255/(Dateneingabe!G255+Dateneingabe!G256),"")</f>
        <v>0.55555555555555558</v>
      </c>
      <c r="H46" s="206">
        <f>IFERROR(Dateneingabe!H255/(Dateneingabe!H255+Dateneingabe!H256),"")</f>
        <v>0.33333333333333331</v>
      </c>
    </row>
    <row r="47" spans="1:15" ht="14.5" thickBot="1" x14ac:dyDescent="0.35">
      <c r="A47" s="407" t="s">
        <v>16</v>
      </c>
      <c r="B47" s="207">
        <f>IFERROR(Dateneingabe!B256/(Dateneingabe!B255+Dateneingabe!B256),"")</f>
        <v>0.48484848484848486</v>
      </c>
      <c r="C47" s="207">
        <f>IFERROR(Dateneingabe!C256/(Dateneingabe!C255+Dateneingabe!C256),"")</f>
        <v>0.125</v>
      </c>
      <c r="D47" s="207">
        <f>IFERROR(Dateneingabe!D256/(Dateneingabe!D255+Dateneingabe!D256),"")</f>
        <v>0.6</v>
      </c>
      <c r="E47" s="207">
        <f>IFERROR(Dateneingabe!E256/(Dateneingabe!E255+Dateneingabe!E256),"")</f>
        <v>0.66666666666666663</v>
      </c>
      <c r="F47" s="207">
        <f>IFERROR(Dateneingabe!F256/(Dateneingabe!F255+Dateneingabe!F256),"")</f>
        <v>0.55555555555555558</v>
      </c>
      <c r="G47" s="207">
        <f>IFERROR(Dateneingabe!G256/(Dateneingabe!G255+Dateneingabe!G256),"")</f>
        <v>0.44444444444444442</v>
      </c>
      <c r="H47" s="208">
        <f>IFERROR(Dateneingabe!H256/(Dateneingabe!H255+Dateneingabe!H256),"")</f>
        <v>0.66666666666666663</v>
      </c>
      <c r="J47" s="70"/>
    </row>
    <row r="48" spans="1:15" ht="14.5" thickBot="1" x14ac:dyDescent="0.35"/>
    <row r="49" spans="1:7" ht="28" x14ac:dyDescent="0.3">
      <c r="A49" s="494"/>
      <c r="B49" s="245" t="s">
        <v>53</v>
      </c>
      <c r="C49" s="245" t="s">
        <v>57</v>
      </c>
      <c r="D49" s="245" t="s">
        <v>54</v>
      </c>
      <c r="E49" s="245" t="s">
        <v>55</v>
      </c>
      <c r="F49" s="245" t="s">
        <v>56</v>
      </c>
      <c r="G49" s="202" t="s">
        <v>197</v>
      </c>
    </row>
    <row r="50" spans="1:7" ht="14.5" thickBot="1" x14ac:dyDescent="0.35">
      <c r="A50" s="8" t="s">
        <v>153</v>
      </c>
      <c r="B50" s="30">
        <f>Dateneingabe!C257/Dateneingabe!$B$257</f>
        <v>0.24242424242424243</v>
      </c>
      <c r="C50" s="30">
        <f>Dateneingabe!D257/Dateneingabe!$B$257</f>
        <v>7.575757575757576E-2</v>
      </c>
      <c r="D50" s="30">
        <f>Dateneingabe!E257/Dateneingabe!$B$257</f>
        <v>0.13636363636363635</v>
      </c>
      <c r="E50" s="30">
        <f>Dateneingabe!F257/Dateneingabe!$B$257</f>
        <v>0.13636363636363635</v>
      </c>
      <c r="F50" s="30">
        <f>Dateneingabe!G257/Dateneingabe!$B$257</f>
        <v>0.13636363636363635</v>
      </c>
      <c r="G50" s="31">
        <f>Dateneingabe!H257/Dateneingabe!$B$257</f>
        <v>0.27272727272727271</v>
      </c>
    </row>
  </sheetData>
  <sheetProtection sheet="1" objects="1" scenarios="1" selectLockedCells="1"/>
  <mergeCells count="6">
    <mergeCell ref="A3:K4"/>
    <mergeCell ref="B1:I1"/>
    <mergeCell ref="C44:H44"/>
    <mergeCell ref="I8:M8"/>
    <mergeCell ref="A29:G29"/>
    <mergeCell ref="A8:F8"/>
  </mergeCells>
  <hyperlinks>
    <hyperlink ref="B1:I1" location="Übersicht!A1" display="zurück zur Übersicht" xr:uid="{00000000-0004-0000-0F00-000000000000}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37"/>
  <sheetViews>
    <sheetView tabSelected="1" workbookViewId="0">
      <selection activeCell="B1" sqref="B1:I1"/>
    </sheetView>
  </sheetViews>
  <sheetFormatPr baseColWidth="10" defaultRowHeight="14" x14ac:dyDescent="0.3"/>
  <cols>
    <col min="1" max="1" width="18.08203125" customWidth="1"/>
    <col min="2" max="5" width="6.58203125" bestFit="1" customWidth="1"/>
    <col min="6" max="6" width="8.58203125" bestFit="1" customWidth="1"/>
    <col min="7" max="9" width="6.58203125" bestFit="1" customWidth="1"/>
    <col min="10" max="10" width="8.08203125" customWidth="1"/>
    <col min="11" max="21" width="6.58203125" bestFit="1" customWidth="1"/>
  </cols>
  <sheetData>
    <row r="1" spans="1:21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21" x14ac:dyDescent="0.3">
      <c r="A3" s="681" t="str">
        <f>Übersicht!B35</f>
        <v>3.2.1 Prognose neu zu besetzende Stellen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</row>
    <row r="4" spans="1:21" x14ac:dyDescent="0.3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</row>
    <row r="6" spans="1:21" x14ac:dyDescent="0.3">
      <c r="A6" s="4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16" thickBot="1" x14ac:dyDescent="0.35">
      <c r="A7" s="279" t="s">
        <v>204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14.15" customHeight="1" x14ac:dyDescent="0.3">
      <c r="A8" s="15"/>
      <c r="B8" s="825" t="s">
        <v>58</v>
      </c>
      <c r="C8" s="711"/>
      <c r="D8" s="711"/>
      <c r="E8" s="711"/>
      <c r="F8" s="711"/>
      <c r="G8" s="712"/>
      <c r="H8" s="755" t="s">
        <v>59</v>
      </c>
      <c r="I8" s="803"/>
      <c r="J8" s="808"/>
      <c r="K8" s="755" t="s">
        <v>60</v>
      </c>
      <c r="L8" s="756"/>
      <c r="M8" s="757"/>
    </row>
    <row r="9" spans="1:21" ht="91.4" customHeight="1" x14ac:dyDescent="0.3">
      <c r="A9" s="56"/>
      <c r="B9" s="851" t="s">
        <v>61</v>
      </c>
      <c r="C9" s="764"/>
      <c r="D9" s="764"/>
      <c r="E9" s="759" t="s">
        <v>62</v>
      </c>
      <c r="F9" s="759"/>
      <c r="G9" s="760"/>
      <c r="H9" s="852"/>
      <c r="I9" s="853"/>
      <c r="J9" s="854"/>
      <c r="K9" s="758"/>
      <c r="L9" s="759"/>
      <c r="M9" s="760"/>
    </row>
    <row r="10" spans="1:21" s="100" customFormat="1" x14ac:dyDescent="0.3">
      <c r="A10" s="250"/>
      <c r="B10" s="857" t="str">
        <f>Rahmenbedingungen!C11</f>
        <v>2025-2029</v>
      </c>
      <c r="C10" s="855"/>
      <c r="D10" s="855"/>
      <c r="E10" s="855" t="str">
        <f>B10</f>
        <v>2025-2029</v>
      </c>
      <c r="F10" s="855"/>
      <c r="G10" s="856"/>
      <c r="H10" s="857" t="str">
        <f>B10</f>
        <v>2025-2029</v>
      </c>
      <c r="I10" s="855"/>
      <c r="J10" s="856"/>
      <c r="K10" s="857" t="str">
        <f>B10</f>
        <v>2025-2029</v>
      </c>
      <c r="L10" s="855"/>
      <c r="M10" s="856"/>
      <c r="N10" s="249"/>
      <c r="O10" s="249"/>
      <c r="P10" s="249"/>
      <c r="Q10" s="249"/>
      <c r="R10" s="249"/>
      <c r="S10" s="249"/>
      <c r="T10" s="249"/>
      <c r="U10" s="249"/>
    </row>
    <row r="11" spans="1:21" x14ac:dyDescent="0.3">
      <c r="A11" s="251" t="s">
        <v>17</v>
      </c>
      <c r="B11" s="370"/>
      <c r="C11" s="371">
        <f>SUM(Dateneingabe!B278:F278)</f>
        <v>0</v>
      </c>
      <c r="D11" s="371"/>
      <c r="E11" s="370"/>
      <c r="F11" s="371">
        <f>SUM(Dateneingabe!G278:K278)</f>
        <v>2</v>
      </c>
      <c r="G11" s="372"/>
      <c r="H11" s="373"/>
      <c r="I11" s="374">
        <f>SUM(Dateneingabe!L278:P278)</f>
        <v>0</v>
      </c>
      <c r="J11" s="374"/>
      <c r="K11" s="373"/>
      <c r="L11" s="374">
        <f>SUM(Dateneingabe!Q278:U278)</f>
        <v>0</v>
      </c>
      <c r="M11" s="372"/>
      <c r="N11" s="248"/>
      <c r="O11" s="248"/>
      <c r="P11" s="248"/>
      <c r="Q11" s="248"/>
      <c r="R11" s="248"/>
      <c r="S11" s="248"/>
      <c r="T11" s="248"/>
      <c r="U11" s="248"/>
    </row>
    <row r="12" spans="1:21" x14ac:dyDescent="0.3">
      <c r="A12" s="276" t="s">
        <v>18</v>
      </c>
      <c r="B12" s="375"/>
      <c r="C12" s="371">
        <f>SUM(Dateneingabe!B285:F285)</f>
        <v>3</v>
      </c>
      <c r="D12" s="377"/>
      <c r="E12" s="375"/>
      <c r="F12" s="371">
        <f>SUM(Dateneingabe!G285:K285)</f>
        <v>0</v>
      </c>
      <c r="G12" s="376"/>
      <c r="H12" s="375"/>
      <c r="I12" s="374">
        <f>SUM(Dateneingabe!L285:P285)</f>
        <v>3</v>
      </c>
      <c r="J12" s="377"/>
      <c r="K12" s="375"/>
      <c r="L12" s="374">
        <f>SUM(Dateneingabe!Q285:U285)</f>
        <v>0</v>
      </c>
      <c r="M12" s="376"/>
      <c r="N12" s="25"/>
      <c r="O12" s="25"/>
      <c r="P12" s="25"/>
      <c r="Q12" s="25"/>
      <c r="R12" s="25"/>
      <c r="S12" s="25"/>
      <c r="T12" s="25"/>
      <c r="U12" s="25"/>
    </row>
    <row r="13" spans="1:21" x14ac:dyDescent="0.3">
      <c r="A13" s="276" t="s">
        <v>19</v>
      </c>
      <c r="B13" s="375"/>
      <c r="C13" s="371">
        <f>SUM(Dateneingabe!B292:F292)</f>
        <v>2</v>
      </c>
      <c r="D13" s="377"/>
      <c r="E13" s="375"/>
      <c r="F13" s="371">
        <f>SUM(Dateneingabe!G292:K292)</f>
        <v>0</v>
      </c>
      <c r="G13" s="376"/>
      <c r="H13" s="375"/>
      <c r="I13" s="374">
        <f>SUM(Dateneingabe!L292:P292)</f>
        <v>0</v>
      </c>
      <c r="J13" s="377"/>
      <c r="K13" s="375"/>
      <c r="L13" s="374">
        <f>SUM(Dateneingabe!Q292:U292)</f>
        <v>0</v>
      </c>
      <c r="M13" s="376"/>
      <c r="N13" s="25"/>
      <c r="O13" s="25"/>
      <c r="P13" s="25"/>
      <c r="Q13" s="25"/>
      <c r="R13" s="25"/>
      <c r="S13" s="25"/>
      <c r="T13" s="25"/>
      <c r="U13" s="25"/>
    </row>
    <row r="14" spans="1:21" x14ac:dyDescent="0.3">
      <c r="A14" s="253" t="s">
        <v>20</v>
      </c>
      <c r="B14" s="378"/>
      <c r="C14" s="371">
        <f>SUM(Dateneingabe!B296:F296)</f>
        <v>3</v>
      </c>
      <c r="D14" s="380"/>
      <c r="E14" s="378"/>
      <c r="F14" s="371">
        <f>SUM(Dateneingabe!G296:K296)</f>
        <v>0</v>
      </c>
      <c r="G14" s="379"/>
      <c r="H14" s="378"/>
      <c r="I14" s="374">
        <f>SUM(Dateneingabe!L296:P296)</f>
        <v>2</v>
      </c>
      <c r="J14" s="380"/>
      <c r="K14" s="378"/>
      <c r="L14" s="374">
        <f>SUM(Dateneingabe!Q296:U296)</f>
        <v>4</v>
      </c>
      <c r="M14" s="379"/>
      <c r="N14" s="25"/>
      <c r="O14" s="25"/>
      <c r="P14" s="25"/>
      <c r="Q14" s="25"/>
      <c r="R14" s="25"/>
      <c r="S14" s="25"/>
      <c r="T14" s="25"/>
      <c r="U14" s="25"/>
    </row>
    <row r="15" spans="1:21" ht="14.5" thickBot="1" x14ac:dyDescent="0.35">
      <c r="A15" s="252" t="s">
        <v>219</v>
      </c>
      <c r="B15" s="383"/>
      <c r="C15" s="384">
        <f>SUM(Dateneingabe!B297:F297)</f>
        <v>0</v>
      </c>
      <c r="D15" s="385"/>
      <c r="E15" s="383"/>
      <c r="F15" s="384">
        <f>SUM(Dateneingabe!G297:K297)</f>
        <v>2</v>
      </c>
      <c r="G15" s="386"/>
      <c r="H15" s="383"/>
      <c r="I15" s="387">
        <f>SUM(Dateneingabe!L297:P297)</f>
        <v>0</v>
      </c>
      <c r="J15" s="385"/>
      <c r="K15" s="383"/>
      <c r="L15" s="387">
        <f>SUM(Dateneingabe!Q297:U297)</f>
        <v>0</v>
      </c>
      <c r="M15" s="386"/>
      <c r="N15" s="25"/>
      <c r="O15" s="25"/>
      <c r="P15" s="25"/>
      <c r="Q15" s="25"/>
      <c r="R15" s="25"/>
      <c r="S15" s="25"/>
      <c r="T15" s="25"/>
      <c r="U15" s="25"/>
    </row>
    <row r="16" spans="1:21" ht="14.5" thickBot="1" x14ac:dyDescent="0.35">
      <c r="A16" s="57" t="s">
        <v>14</v>
      </c>
      <c r="B16" s="180"/>
      <c r="C16" s="388">
        <f>SUM(C11:C15)</f>
        <v>8</v>
      </c>
      <c r="D16" s="181"/>
      <c r="E16" s="180"/>
      <c r="F16" s="388">
        <f>SUM(F11:F15)</f>
        <v>4</v>
      </c>
      <c r="G16" s="389"/>
      <c r="H16" s="180"/>
      <c r="I16" s="388">
        <f>SUM(I11:I15)</f>
        <v>5</v>
      </c>
      <c r="J16" s="181"/>
      <c r="K16" s="180"/>
      <c r="L16" s="388">
        <f>SUM(L11:L15)</f>
        <v>4</v>
      </c>
      <c r="M16" s="389"/>
      <c r="N16" s="25"/>
      <c r="O16" s="25"/>
      <c r="P16" s="25"/>
      <c r="Q16" s="25"/>
      <c r="R16" s="25"/>
      <c r="S16" s="25"/>
      <c r="T16" s="25"/>
      <c r="U16" s="25"/>
    </row>
    <row r="17" spans="1:21" x14ac:dyDescent="0.3">
      <c r="A17" s="241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ht="16" thickBot="1" x14ac:dyDescent="0.35">
      <c r="A18" s="279" t="s">
        <v>313</v>
      </c>
      <c r="B18" s="2"/>
    </row>
    <row r="19" spans="1:21" ht="14.15" customHeight="1" x14ac:dyDescent="0.3">
      <c r="A19" s="15"/>
      <c r="B19" s="825" t="s">
        <v>58</v>
      </c>
      <c r="C19" s="711"/>
      <c r="D19" s="711"/>
      <c r="E19" s="711"/>
      <c r="F19" s="711"/>
      <c r="G19" s="712"/>
      <c r="H19" s="755" t="s">
        <v>59</v>
      </c>
      <c r="I19" s="803"/>
      <c r="J19" s="808"/>
      <c r="K19" s="755" t="s">
        <v>60</v>
      </c>
      <c r="L19" s="756"/>
      <c r="M19" s="757"/>
    </row>
    <row r="20" spans="1:21" ht="91.4" customHeight="1" x14ac:dyDescent="0.3">
      <c r="A20" s="56"/>
      <c r="B20" s="851" t="s">
        <v>61</v>
      </c>
      <c r="C20" s="764"/>
      <c r="D20" s="764"/>
      <c r="E20" s="759" t="s">
        <v>62</v>
      </c>
      <c r="F20" s="759"/>
      <c r="G20" s="760"/>
      <c r="H20" s="852"/>
      <c r="I20" s="853"/>
      <c r="J20" s="854"/>
      <c r="K20" s="758"/>
      <c r="L20" s="759"/>
      <c r="M20" s="760"/>
    </row>
    <row r="21" spans="1:21" s="100" customFormat="1" x14ac:dyDescent="0.3">
      <c r="A21" s="250"/>
      <c r="B21" s="857" t="str">
        <f>B10</f>
        <v>2025-2029</v>
      </c>
      <c r="C21" s="855"/>
      <c r="D21" s="855"/>
      <c r="E21" s="855" t="str">
        <f>B10</f>
        <v>2025-2029</v>
      </c>
      <c r="F21" s="855"/>
      <c r="G21" s="856"/>
      <c r="H21" s="857" t="str">
        <f>B10</f>
        <v>2025-2029</v>
      </c>
      <c r="I21" s="855"/>
      <c r="J21" s="856"/>
      <c r="K21" s="857" t="str">
        <f>B10</f>
        <v>2025-2029</v>
      </c>
      <c r="L21" s="855"/>
      <c r="M21" s="856"/>
      <c r="N21" s="249"/>
      <c r="O21" s="249"/>
      <c r="P21" s="249"/>
      <c r="Q21" s="249"/>
      <c r="R21" s="249"/>
      <c r="S21" s="249"/>
      <c r="T21" s="249"/>
      <c r="U21" s="249"/>
    </row>
    <row r="22" spans="1:21" x14ac:dyDescent="0.3">
      <c r="A22" s="251" t="s">
        <v>21</v>
      </c>
      <c r="B22" s="370"/>
      <c r="C22" s="371">
        <f>SUM(Dateneingabe!B313:F313)</f>
        <v>3</v>
      </c>
      <c r="D22" s="371"/>
      <c r="E22" s="370"/>
      <c r="F22" s="371">
        <f>SUM(Dateneingabe!G313:K313)</f>
        <v>7</v>
      </c>
      <c r="G22" s="372"/>
      <c r="H22" s="373"/>
      <c r="I22" s="374">
        <f>SUM(Dateneingabe!L313:P313)</f>
        <v>6</v>
      </c>
      <c r="J22" s="374"/>
      <c r="K22" s="373"/>
      <c r="L22" s="374">
        <f>SUM(Dateneingabe!Q313:U313)</f>
        <v>5</v>
      </c>
      <c r="M22" s="372"/>
      <c r="N22" s="248"/>
      <c r="O22" s="248"/>
      <c r="P22" s="248"/>
      <c r="Q22" s="248"/>
      <c r="R22" s="248"/>
      <c r="S22" s="248"/>
      <c r="T22" s="248"/>
      <c r="U22" s="248"/>
    </row>
    <row r="23" spans="1:21" x14ac:dyDescent="0.3">
      <c r="A23" s="276" t="s">
        <v>22</v>
      </c>
      <c r="B23" s="375"/>
      <c r="C23" s="371">
        <f>SUM(Dateneingabe!B322:F322)</f>
        <v>22</v>
      </c>
      <c r="D23" s="377"/>
      <c r="E23" s="375"/>
      <c r="F23" s="371">
        <f>SUM(Dateneingabe!G322:K322)</f>
        <v>44</v>
      </c>
      <c r="G23" s="376"/>
      <c r="H23" s="375"/>
      <c r="I23" s="374">
        <f>SUM(Dateneingabe!L322:P322)</f>
        <v>3</v>
      </c>
      <c r="J23" s="377"/>
      <c r="K23" s="375"/>
      <c r="L23" s="374">
        <f>SUM(Dateneingabe!Q322:U322)</f>
        <v>7</v>
      </c>
      <c r="M23" s="376"/>
      <c r="N23" s="25"/>
      <c r="O23" s="25"/>
      <c r="P23" s="25"/>
      <c r="Q23" s="25"/>
      <c r="R23" s="25"/>
      <c r="S23" s="25"/>
      <c r="T23" s="25"/>
      <c r="U23" s="25"/>
    </row>
    <row r="24" spans="1:21" x14ac:dyDescent="0.3">
      <c r="A24" s="276" t="s">
        <v>23</v>
      </c>
      <c r="B24" s="375"/>
      <c r="C24" s="371">
        <f>SUM(Dateneingabe!B331:F331)</f>
        <v>5</v>
      </c>
      <c r="D24" s="377"/>
      <c r="E24" s="375"/>
      <c r="F24" s="371">
        <f>SUM(Dateneingabe!G331:K331)</f>
        <v>0</v>
      </c>
      <c r="G24" s="376"/>
      <c r="H24" s="375"/>
      <c r="I24" s="374">
        <f>SUM(Dateneingabe!L331:P331)</f>
        <v>0</v>
      </c>
      <c r="J24" s="377"/>
      <c r="K24" s="375"/>
      <c r="L24" s="374">
        <f>SUM(Dateneingabe!Q331:U331)</f>
        <v>9</v>
      </c>
      <c r="M24" s="376"/>
      <c r="N24" s="25"/>
      <c r="O24" s="25"/>
      <c r="P24" s="25"/>
      <c r="Q24" s="25"/>
      <c r="R24" s="25"/>
      <c r="S24" s="25"/>
      <c r="T24" s="25"/>
      <c r="U24" s="25"/>
    </row>
    <row r="25" spans="1:21" x14ac:dyDescent="0.3">
      <c r="A25" s="253" t="s">
        <v>24</v>
      </c>
      <c r="B25" s="378"/>
      <c r="C25" s="371">
        <f>SUM(Dateneingabe!B340:F340)</f>
        <v>3</v>
      </c>
      <c r="D25" s="380"/>
      <c r="E25" s="378"/>
      <c r="F25" s="371">
        <f>SUM(Dateneingabe!G340:K340)</f>
        <v>4</v>
      </c>
      <c r="G25" s="379"/>
      <c r="H25" s="378"/>
      <c r="I25" s="374">
        <f>SUM(Dateneingabe!L340:P340)</f>
        <v>7</v>
      </c>
      <c r="J25" s="380"/>
      <c r="K25" s="378"/>
      <c r="L25" s="374">
        <f>SUM(Dateneingabe!Q340:U340)</f>
        <v>11</v>
      </c>
      <c r="M25" s="379"/>
      <c r="N25" s="25"/>
      <c r="O25" s="25"/>
      <c r="P25" s="25"/>
      <c r="Q25" s="25"/>
      <c r="R25" s="25"/>
      <c r="S25" s="25"/>
      <c r="T25" s="25"/>
      <c r="U25" s="25"/>
    </row>
    <row r="26" spans="1:21" ht="14.5" thickBot="1" x14ac:dyDescent="0.35">
      <c r="A26" s="252" t="s">
        <v>219</v>
      </c>
      <c r="B26" s="383"/>
      <c r="C26" s="384">
        <f>SUM(Dateneingabe!B341:F341)</f>
        <v>5</v>
      </c>
      <c r="D26" s="385"/>
      <c r="E26" s="383"/>
      <c r="F26" s="384">
        <f>SUM(Dateneingabe!G341:K341)</f>
        <v>7</v>
      </c>
      <c r="G26" s="386"/>
      <c r="H26" s="383"/>
      <c r="I26" s="387">
        <f>SUM(Dateneingabe!L341:P341)</f>
        <v>0</v>
      </c>
      <c r="J26" s="385"/>
      <c r="K26" s="383"/>
      <c r="L26" s="387">
        <f>SUM(Dateneingabe!Q341:U341)</f>
        <v>0</v>
      </c>
      <c r="M26" s="386"/>
      <c r="N26" s="25"/>
      <c r="O26" s="25"/>
      <c r="P26" s="25"/>
      <c r="Q26" s="25"/>
      <c r="R26" s="25"/>
      <c r="S26" s="25"/>
      <c r="T26" s="25"/>
      <c r="U26" s="25"/>
    </row>
    <row r="27" spans="1:21" ht="14.5" thickBot="1" x14ac:dyDescent="0.35">
      <c r="A27" s="57" t="s">
        <v>14</v>
      </c>
      <c r="B27" s="180"/>
      <c r="C27" s="388">
        <f>SUM(C22:C26)</f>
        <v>38</v>
      </c>
      <c r="D27" s="181"/>
      <c r="E27" s="180"/>
      <c r="F27" s="388">
        <f>SUM(F22:F26)</f>
        <v>62</v>
      </c>
      <c r="G27" s="389"/>
      <c r="H27" s="180"/>
      <c r="I27" s="388">
        <f>SUM(I22:I26)</f>
        <v>16</v>
      </c>
      <c r="J27" s="181"/>
      <c r="K27" s="180"/>
      <c r="L27" s="388">
        <f>SUM(L22:L26)</f>
        <v>32</v>
      </c>
      <c r="M27" s="389"/>
      <c r="N27" s="25"/>
      <c r="O27" s="25"/>
      <c r="P27" s="25"/>
      <c r="Q27" s="25"/>
      <c r="R27" s="25"/>
      <c r="S27" s="25"/>
      <c r="T27" s="25"/>
      <c r="U27" s="25"/>
    </row>
    <row r="28" spans="1:21" x14ac:dyDescent="0.3">
      <c r="A28" s="41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ht="16" thickBot="1" x14ac:dyDescent="0.35">
      <c r="A29" s="279" t="s">
        <v>314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21" ht="14.15" customHeight="1" x14ac:dyDescent="0.3">
      <c r="A30" s="15"/>
      <c r="B30" s="825" t="s">
        <v>58</v>
      </c>
      <c r="C30" s="711"/>
      <c r="D30" s="711"/>
      <c r="E30" s="711"/>
      <c r="F30" s="711"/>
      <c r="G30" s="712"/>
      <c r="H30" s="755" t="s">
        <v>59</v>
      </c>
      <c r="I30" s="803"/>
      <c r="J30" s="808"/>
      <c r="K30" s="755" t="s">
        <v>60</v>
      </c>
      <c r="L30" s="756"/>
      <c r="M30" s="757"/>
    </row>
    <row r="31" spans="1:21" ht="91.4" customHeight="1" x14ac:dyDescent="0.3">
      <c r="A31" s="56"/>
      <c r="B31" s="851" t="s">
        <v>61</v>
      </c>
      <c r="C31" s="764"/>
      <c r="D31" s="764"/>
      <c r="E31" s="759" t="s">
        <v>62</v>
      </c>
      <c r="F31" s="759"/>
      <c r="G31" s="760"/>
      <c r="H31" s="852"/>
      <c r="I31" s="853"/>
      <c r="J31" s="854"/>
      <c r="K31" s="758"/>
      <c r="L31" s="759"/>
      <c r="M31" s="760"/>
    </row>
    <row r="32" spans="1:21" s="100" customFormat="1" x14ac:dyDescent="0.3">
      <c r="A32" s="250"/>
      <c r="B32" s="857" t="str">
        <f>B10</f>
        <v>2025-2029</v>
      </c>
      <c r="C32" s="855"/>
      <c r="D32" s="855"/>
      <c r="E32" s="855" t="str">
        <f>B10</f>
        <v>2025-2029</v>
      </c>
      <c r="F32" s="855"/>
      <c r="G32" s="856"/>
      <c r="H32" s="857" t="str">
        <f>B10</f>
        <v>2025-2029</v>
      </c>
      <c r="I32" s="855"/>
      <c r="J32" s="856"/>
      <c r="K32" s="857" t="str">
        <f>B10</f>
        <v>2025-2029</v>
      </c>
      <c r="L32" s="855"/>
      <c r="M32" s="856"/>
      <c r="N32" s="249"/>
      <c r="O32" s="249"/>
      <c r="P32" s="249"/>
      <c r="Q32" s="249"/>
      <c r="R32" s="249"/>
      <c r="S32" s="249"/>
      <c r="T32" s="249"/>
      <c r="U32" s="249"/>
    </row>
    <row r="33" spans="1:21" x14ac:dyDescent="0.3">
      <c r="A33" s="496" t="s">
        <v>22</v>
      </c>
      <c r="B33" s="375"/>
      <c r="C33" s="371">
        <f>SUM(Dateneingabe!B349:F349)</f>
        <v>3</v>
      </c>
      <c r="D33" s="377"/>
      <c r="E33" s="375"/>
      <c r="F33" s="371">
        <f>SUM(Dateneingabe!G349:K349)</f>
        <v>7</v>
      </c>
      <c r="G33" s="376"/>
      <c r="H33" s="375"/>
      <c r="I33" s="374">
        <f>SUM(Dateneingabe!L349:P349)</f>
        <v>6</v>
      </c>
      <c r="J33" s="377"/>
      <c r="K33" s="375"/>
      <c r="L33" s="374">
        <f>SUM(Dateneingabe!Q349:U349)</f>
        <v>5</v>
      </c>
      <c r="M33" s="376"/>
      <c r="N33" s="25"/>
      <c r="O33" s="25"/>
      <c r="P33" s="25"/>
      <c r="Q33" s="25"/>
      <c r="R33" s="25"/>
      <c r="S33" s="25"/>
      <c r="T33" s="25"/>
      <c r="U33" s="25"/>
    </row>
    <row r="34" spans="1:21" x14ac:dyDescent="0.3">
      <c r="A34" s="496" t="s">
        <v>23</v>
      </c>
      <c r="B34" s="375"/>
      <c r="C34" s="371">
        <f>SUM(Dateneingabe!B360:F360)</f>
        <v>22</v>
      </c>
      <c r="D34" s="377"/>
      <c r="E34" s="375"/>
      <c r="F34" s="371">
        <f>SUM(Dateneingabe!G360:K360)</f>
        <v>44</v>
      </c>
      <c r="G34" s="376"/>
      <c r="H34" s="375"/>
      <c r="I34" s="374">
        <f>SUM(Dateneingabe!L360:P360)</f>
        <v>3</v>
      </c>
      <c r="J34" s="377"/>
      <c r="K34" s="375"/>
      <c r="L34" s="374">
        <f>SUM(Dateneingabe!Q360:U360)</f>
        <v>7</v>
      </c>
      <c r="M34" s="376"/>
      <c r="N34" s="25"/>
      <c r="O34" s="25"/>
      <c r="P34" s="25"/>
      <c r="Q34" s="25"/>
      <c r="R34" s="25"/>
      <c r="S34" s="25"/>
      <c r="T34" s="25"/>
      <c r="U34" s="25"/>
    </row>
    <row r="35" spans="1:21" x14ac:dyDescent="0.3">
      <c r="A35" s="495" t="s">
        <v>24</v>
      </c>
      <c r="B35" s="378"/>
      <c r="C35" s="371">
        <f>SUM(Dateneingabe!B367:F367)</f>
        <v>2</v>
      </c>
      <c r="D35" s="380"/>
      <c r="E35" s="378"/>
      <c r="F35" s="371">
        <f>SUM(Dateneingabe!G367:K367)</f>
        <v>4</v>
      </c>
      <c r="G35" s="379"/>
      <c r="H35" s="378"/>
      <c r="I35" s="374">
        <f>SUM(Dateneingabe!L367:P367)</f>
        <v>9</v>
      </c>
      <c r="J35" s="380"/>
      <c r="K35" s="378"/>
      <c r="L35" s="374">
        <f>SUM(Dateneingabe!Q367:U367)</f>
        <v>0</v>
      </c>
      <c r="M35" s="379"/>
      <c r="N35" s="25"/>
      <c r="O35" s="25"/>
      <c r="P35" s="25"/>
      <c r="Q35" s="25"/>
      <c r="R35" s="25"/>
      <c r="S35" s="25"/>
      <c r="T35" s="25"/>
      <c r="U35" s="25"/>
    </row>
    <row r="36" spans="1:21" ht="14.5" thickBot="1" x14ac:dyDescent="0.35">
      <c r="A36" s="252" t="s">
        <v>219</v>
      </c>
      <c r="B36" s="383"/>
      <c r="C36" s="384">
        <f>SUM(Dateneingabe!B369:F369)</f>
        <v>1</v>
      </c>
      <c r="D36" s="385"/>
      <c r="E36" s="383"/>
      <c r="F36" s="384">
        <f>SUM(Dateneingabe!G369:K369)</f>
        <v>0</v>
      </c>
      <c r="G36" s="386"/>
      <c r="H36" s="383"/>
      <c r="I36" s="387">
        <f>SUM(Dateneingabe!L369:P369)</f>
        <v>2</v>
      </c>
      <c r="J36" s="385"/>
      <c r="K36" s="383"/>
      <c r="L36" s="387">
        <f>SUM(Dateneingabe!Q369:U369)</f>
        <v>0</v>
      </c>
      <c r="M36" s="386"/>
      <c r="N36" s="25"/>
      <c r="O36" s="25"/>
      <c r="P36" s="25"/>
      <c r="Q36" s="25"/>
      <c r="R36" s="25"/>
      <c r="S36" s="25"/>
      <c r="T36" s="25"/>
      <c r="U36" s="25"/>
    </row>
    <row r="37" spans="1:21" ht="14.5" thickBot="1" x14ac:dyDescent="0.35">
      <c r="A37" s="57" t="s">
        <v>14</v>
      </c>
      <c r="B37" s="180"/>
      <c r="C37" s="388">
        <f>SUM(C33:C36)</f>
        <v>28</v>
      </c>
      <c r="D37" s="181"/>
      <c r="E37" s="180"/>
      <c r="F37" s="388">
        <f>SUM(F33:F36)</f>
        <v>55</v>
      </c>
      <c r="G37" s="389"/>
      <c r="H37" s="180"/>
      <c r="I37" s="388">
        <f>SUM(I33:I36)</f>
        <v>20</v>
      </c>
      <c r="J37" s="181"/>
      <c r="K37" s="180"/>
      <c r="L37" s="388">
        <f>SUM(L33:L36)</f>
        <v>12</v>
      </c>
      <c r="M37" s="389"/>
      <c r="N37" s="25"/>
      <c r="O37" s="25"/>
      <c r="P37" s="25"/>
      <c r="Q37" s="25"/>
      <c r="R37" s="25"/>
      <c r="S37" s="25"/>
      <c r="T37" s="25"/>
      <c r="U37" s="25"/>
    </row>
  </sheetData>
  <sheetProtection sheet="1" objects="1" scenarios="1" selectLockedCells="1"/>
  <mergeCells count="29">
    <mergeCell ref="B32:D32"/>
    <mergeCell ref="E32:G32"/>
    <mergeCell ref="H32:J32"/>
    <mergeCell ref="K32:M32"/>
    <mergeCell ref="B30:G30"/>
    <mergeCell ref="H30:J31"/>
    <mergeCell ref="K30:M31"/>
    <mergeCell ref="B31:D31"/>
    <mergeCell ref="E31:G31"/>
    <mergeCell ref="E21:G21"/>
    <mergeCell ref="H21:J21"/>
    <mergeCell ref="K21:M21"/>
    <mergeCell ref="H10:J10"/>
    <mergeCell ref="K10:M10"/>
    <mergeCell ref="B19:G19"/>
    <mergeCell ref="H19:J20"/>
    <mergeCell ref="K19:M20"/>
    <mergeCell ref="B20:D20"/>
    <mergeCell ref="E20:G20"/>
    <mergeCell ref="B10:D10"/>
    <mergeCell ref="E10:G10"/>
    <mergeCell ref="B21:D21"/>
    <mergeCell ref="B1:I1"/>
    <mergeCell ref="A3:K4"/>
    <mergeCell ref="B8:G8"/>
    <mergeCell ref="B9:D9"/>
    <mergeCell ref="E9:G9"/>
    <mergeCell ref="H8:J9"/>
    <mergeCell ref="K8:M9"/>
  </mergeCells>
  <hyperlinks>
    <hyperlink ref="B1:I1" location="Übersicht!A1" display="zurück zur Übersicht" xr:uid="{00000000-0004-0000-1000-000000000000}"/>
  </hyperlinks>
  <pageMargins left="0.7" right="0.7" top="0.78740157499999996" bottom="0.78740157499999996" header="0.3" footer="0.3"/>
  <pageSetup paperSize="9" orientation="portrait" r:id="rId1"/>
  <ignoredErrors>
    <ignoredError sqref="C12:L1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8"/>
  <sheetViews>
    <sheetView workbookViewId="0">
      <selection activeCell="B1" sqref="B1:I1"/>
    </sheetView>
  </sheetViews>
  <sheetFormatPr baseColWidth="10" defaultRowHeight="14" x14ac:dyDescent="0.3"/>
  <cols>
    <col min="1" max="1" width="10.9140625" customWidth="1"/>
    <col min="2" max="2" width="20.08203125" customWidth="1"/>
    <col min="3" max="7" width="10.08203125" bestFit="1" customWidth="1"/>
    <col min="8" max="8" width="5.08203125" bestFit="1" customWidth="1"/>
    <col min="9" max="10" width="5" bestFit="1" customWidth="1"/>
    <col min="11" max="11" width="5.08203125" bestFit="1" customWidth="1"/>
    <col min="12" max="13" width="5" bestFit="1" customWidth="1"/>
  </cols>
  <sheetData>
    <row r="1" spans="1:13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3" ht="25" x14ac:dyDescent="0.5">
      <c r="A3" s="283" t="str">
        <f>Übersicht!B37</f>
        <v>3.2.2 Prognose altersbedingtes Ausscheiden auf Führungs- und Funktionsstellen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ht="14.15" customHeight="1" x14ac:dyDescent="0.3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6" spans="1:13" ht="16" thickBot="1" x14ac:dyDescent="0.35">
      <c r="A6" s="1" t="s">
        <v>198</v>
      </c>
      <c r="H6" s="676">
        <f>C15</f>
        <v>13</v>
      </c>
    </row>
    <row r="7" spans="1:13" ht="14.5" thickBot="1" x14ac:dyDescent="0.35">
      <c r="B7" s="182" t="s">
        <v>63</v>
      </c>
      <c r="C7" s="391" t="str">
        <f>txt_zeit_prognose</f>
        <v>2025-2029</v>
      </c>
    </row>
    <row r="8" spans="1:13" x14ac:dyDescent="0.3">
      <c r="B8" s="185" t="str">
        <f>IF(Rahmenbedingungen!C17&lt;&gt;"",Rahmenbedingungen!C17,"")</f>
        <v>1. Führungsebene</v>
      </c>
      <c r="C8" s="390">
        <f>IF(Rahmenbedingungen!C17&lt;&gt;"",SUM(Dateneingabe!C375:G375),"")</f>
        <v>1</v>
      </c>
    </row>
    <row r="9" spans="1:13" x14ac:dyDescent="0.3">
      <c r="B9" s="185" t="str">
        <f>IF(Rahmenbedingungen!C18&lt;&gt;"",Rahmenbedingungen!C18,"")</f>
        <v>2. Führungsebene</v>
      </c>
      <c r="C9" s="390">
        <f>IF(Rahmenbedingungen!C18&lt;&gt;"",SUM(Dateneingabe!C376:G376),"")</f>
        <v>2</v>
      </c>
    </row>
    <row r="10" spans="1:13" x14ac:dyDescent="0.3">
      <c r="B10" s="185" t="str">
        <f>IF(Rahmenbedingungen!C19&lt;&gt;"",Rahmenbedingungen!C19,"")</f>
        <v>3. Führungsebene</v>
      </c>
      <c r="C10" s="390">
        <f>IF(Rahmenbedingungen!C19&lt;&gt;"",SUM(Dateneingabe!C377:G377),"")</f>
        <v>3</v>
      </c>
    </row>
    <row r="11" spans="1:13" x14ac:dyDescent="0.3">
      <c r="B11" s="185" t="str">
        <f>IF(Rahmenbedingungen!C20&lt;&gt;"",Rahmenbedingungen!C20,"")</f>
        <v>4. Führungsebene</v>
      </c>
      <c r="C11" s="390">
        <f>IF(Rahmenbedingungen!C20&lt;&gt;"",SUM(Dateneingabe!C378:G378),"")</f>
        <v>4</v>
      </c>
    </row>
    <row r="12" spans="1:13" x14ac:dyDescent="0.3">
      <c r="B12" s="185" t="str">
        <f>IF(Rahmenbedingungen!C21&lt;&gt;"",Rahmenbedingungen!C21,"")</f>
        <v>5. Führungsebene</v>
      </c>
      <c r="C12" s="390">
        <f>IF(Rahmenbedingungen!C21&lt;&gt;"",SUM(Dateneingabe!C379:G379),"")</f>
        <v>0</v>
      </c>
    </row>
    <row r="13" spans="1:13" x14ac:dyDescent="0.3">
      <c r="B13" s="185" t="str">
        <f>IF(Rahmenbedingungen!C22&lt;&gt;"",Rahmenbedingungen!C22,"")</f>
        <v>6. Führungsebene</v>
      </c>
      <c r="C13" s="390">
        <f>IF(Rahmenbedingungen!C22&lt;&gt;"",SUM(Dateneingabe!C380:G380),"")</f>
        <v>0</v>
      </c>
    </row>
    <row r="14" spans="1:13" ht="14.5" thickBot="1" x14ac:dyDescent="0.35">
      <c r="B14" s="185" t="str">
        <f>IF(Rahmenbedingungen!C23&lt;&gt;"",Rahmenbedingungen!C23,"")</f>
        <v>7. Führungsebene</v>
      </c>
      <c r="C14" s="390">
        <f>IF(Rahmenbedingungen!C23&lt;&gt;"",SUM(Dateneingabe!C381:G381),"")</f>
        <v>3</v>
      </c>
    </row>
    <row r="15" spans="1:13" ht="14.5" thickBot="1" x14ac:dyDescent="0.35">
      <c r="B15" s="182" t="s">
        <v>14</v>
      </c>
      <c r="C15" s="391">
        <f>SUM(C8:C14)</f>
        <v>13</v>
      </c>
    </row>
    <row r="18" spans="1:1" x14ac:dyDescent="0.3">
      <c r="A18" s="565" t="s">
        <v>350</v>
      </c>
    </row>
  </sheetData>
  <sheetProtection sheet="1" objects="1" scenarios="1" selectLockedCells="1"/>
  <mergeCells count="1">
    <mergeCell ref="B1:I1"/>
  </mergeCells>
  <hyperlinks>
    <hyperlink ref="B1:I1" location="Übersicht!A1" display="zurück zur Übersicht" xr:uid="{00000000-0004-0000-1100-000000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workbookViewId="0">
      <selection activeCell="C23" sqref="C23:E23"/>
    </sheetView>
  </sheetViews>
  <sheetFormatPr baseColWidth="10" defaultRowHeight="14" x14ac:dyDescent="0.3"/>
  <cols>
    <col min="1" max="1" width="29.08203125" bestFit="1" customWidth="1"/>
    <col min="2" max="3" width="14.58203125" bestFit="1" customWidth="1"/>
    <col min="9" max="9" width="9" customWidth="1"/>
  </cols>
  <sheetData>
    <row r="1" spans="1:12" x14ac:dyDescent="0.3">
      <c r="A1" s="409"/>
      <c r="B1" s="693" t="s">
        <v>0</v>
      </c>
      <c r="C1" s="693"/>
      <c r="D1" s="693"/>
      <c r="E1" s="693"/>
      <c r="F1" s="693"/>
      <c r="G1" s="693"/>
      <c r="H1" s="693"/>
      <c r="I1" s="693"/>
      <c r="J1" s="34"/>
      <c r="K1" s="34"/>
    </row>
    <row r="3" spans="1:12" s="103" customFormat="1" ht="20" x14ac:dyDescent="0.4">
      <c r="A3" s="523" t="s">
        <v>222</v>
      </c>
      <c r="C3" s="569" t="s">
        <v>218</v>
      </c>
      <c r="D3" s="569"/>
      <c r="E3" s="569"/>
      <c r="F3" s="569"/>
      <c r="G3" s="569"/>
      <c r="H3" s="140"/>
    </row>
    <row r="4" spans="1:12" s="103" customFormat="1" ht="20" x14ac:dyDescent="0.4">
      <c r="A4" s="523"/>
      <c r="B4" s="523"/>
      <c r="C4" s="523"/>
      <c r="D4" s="523"/>
    </row>
    <row r="5" spans="1:12" s="103" customFormat="1" ht="20" x14ac:dyDescent="0.4">
      <c r="A5" s="523" t="s">
        <v>217</v>
      </c>
      <c r="C5" s="569" t="s">
        <v>152</v>
      </c>
      <c r="D5" s="650"/>
      <c r="F5" s="682" t="s">
        <v>301</v>
      </c>
      <c r="G5" s="682"/>
      <c r="H5" s="647">
        <v>2020</v>
      </c>
      <c r="J5" s="682" t="s">
        <v>296</v>
      </c>
      <c r="K5" s="682"/>
      <c r="L5" s="647">
        <v>2025</v>
      </c>
    </row>
    <row r="6" spans="1:12" s="103" customFormat="1" ht="20" x14ac:dyDescent="0.4">
      <c r="A6" s="523"/>
      <c r="B6" s="523"/>
      <c r="C6" s="523"/>
      <c r="D6" s="523"/>
      <c r="F6" s="682" t="s">
        <v>302</v>
      </c>
      <c r="G6" s="682"/>
      <c r="H6" s="647">
        <v>2021</v>
      </c>
      <c r="J6" s="682" t="s">
        <v>297</v>
      </c>
      <c r="K6" s="682"/>
      <c r="L6" s="647">
        <v>2026</v>
      </c>
    </row>
    <row r="7" spans="1:12" s="103" customFormat="1" ht="20" x14ac:dyDescent="0.4">
      <c r="A7" s="523" t="s">
        <v>223</v>
      </c>
      <c r="C7" s="620">
        <v>44291</v>
      </c>
      <c r="D7" s="651"/>
      <c r="F7" s="682" t="s">
        <v>303</v>
      </c>
      <c r="G7" s="682"/>
      <c r="H7" s="647">
        <v>2022</v>
      </c>
      <c r="J7" s="682" t="s">
        <v>298</v>
      </c>
      <c r="K7" s="682"/>
      <c r="L7" s="647">
        <v>2027</v>
      </c>
    </row>
    <row r="8" spans="1:12" ht="20" x14ac:dyDescent="0.4">
      <c r="A8" s="523"/>
      <c r="B8" s="523"/>
      <c r="C8" s="523"/>
      <c r="D8" s="523"/>
      <c r="F8" s="682" t="s">
        <v>304</v>
      </c>
      <c r="G8" s="682"/>
      <c r="H8" s="647">
        <v>2023</v>
      </c>
      <c r="J8" s="682" t="s">
        <v>299</v>
      </c>
      <c r="K8" s="682"/>
      <c r="L8" s="647">
        <v>2028</v>
      </c>
    </row>
    <row r="9" spans="1:12" ht="20" x14ac:dyDescent="0.4">
      <c r="A9" s="523" t="s">
        <v>224</v>
      </c>
      <c r="C9" s="648" t="str">
        <f>MIN(H5:H9)&amp;"-"&amp;MAX(H5:H9)</f>
        <v>2020-2024</v>
      </c>
      <c r="D9" s="648"/>
      <c r="F9" s="682" t="s">
        <v>305</v>
      </c>
      <c r="G9" s="682"/>
      <c r="H9" s="647">
        <v>2024</v>
      </c>
      <c r="J9" s="682" t="s">
        <v>300</v>
      </c>
      <c r="K9" s="682"/>
      <c r="L9" s="647">
        <v>2029</v>
      </c>
    </row>
    <row r="10" spans="1:12" ht="20" x14ac:dyDescent="0.4">
      <c r="A10" s="523"/>
      <c r="B10" s="523"/>
      <c r="C10" s="523"/>
      <c r="D10" s="649"/>
    </row>
    <row r="11" spans="1:12" ht="20" x14ac:dyDescent="0.4">
      <c r="A11" s="523" t="s">
        <v>225</v>
      </c>
      <c r="C11" s="648" t="str">
        <f>MIN(L5:L9)&amp;"-"&amp;MAX(L5:L9)</f>
        <v>2025-2029</v>
      </c>
      <c r="D11" s="648"/>
    </row>
    <row r="15" spans="1:12" ht="14.5" thickBot="1" x14ac:dyDescent="0.35"/>
    <row r="16" spans="1:12" ht="14.5" thickBot="1" x14ac:dyDescent="0.35">
      <c r="A16" t="s">
        <v>135</v>
      </c>
      <c r="G16" t="s">
        <v>312</v>
      </c>
      <c r="I16" s="694" t="s">
        <v>21</v>
      </c>
      <c r="J16" s="695"/>
      <c r="K16" s="695"/>
      <c r="L16" s="696"/>
    </row>
    <row r="17" spans="2:12" ht="20.149999999999999" customHeight="1" x14ac:dyDescent="0.3">
      <c r="B17" s="497" t="s">
        <v>136</v>
      </c>
      <c r="C17" s="700" t="s">
        <v>206</v>
      </c>
      <c r="D17" s="700"/>
      <c r="E17" s="701"/>
      <c r="I17" s="697" t="s">
        <v>311</v>
      </c>
      <c r="J17" s="698"/>
      <c r="K17" s="698"/>
      <c r="L17" s="699"/>
    </row>
    <row r="18" spans="2:12" x14ac:dyDescent="0.3">
      <c r="B18" s="123" t="s">
        <v>137</v>
      </c>
      <c r="C18" s="702" t="s">
        <v>64</v>
      </c>
      <c r="D18" s="702"/>
      <c r="E18" s="703"/>
      <c r="I18" s="684" t="s">
        <v>226</v>
      </c>
      <c r="J18" s="685"/>
      <c r="K18" s="685"/>
      <c r="L18" s="686"/>
    </row>
    <row r="19" spans="2:12" x14ac:dyDescent="0.3">
      <c r="B19" s="123" t="s">
        <v>138</v>
      </c>
      <c r="C19" s="702" t="s">
        <v>65</v>
      </c>
      <c r="D19" s="702"/>
      <c r="E19" s="703"/>
      <c r="I19" s="684" t="s">
        <v>108</v>
      </c>
      <c r="J19" s="685"/>
      <c r="K19" s="685"/>
      <c r="L19" s="686"/>
    </row>
    <row r="20" spans="2:12" x14ac:dyDescent="0.3">
      <c r="B20" s="123" t="s">
        <v>139</v>
      </c>
      <c r="C20" s="702" t="s">
        <v>66</v>
      </c>
      <c r="D20" s="702"/>
      <c r="E20" s="703"/>
      <c r="I20" s="684" t="s">
        <v>109</v>
      </c>
      <c r="J20" s="685"/>
      <c r="K20" s="685"/>
      <c r="L20" s="686"/>
    </row>
    <row r="21" spans="2:12" x14ac:dyDescent="0.3">
      <c r="B21" s="123" t="s">
        <v>140</v>
      </c>
      <c r="C21" s="702" t="s">
        <v>67</v>
      </c>
      <c r="D21" s="702"/>
      <c r="E21" s="703"/>
      <c r="I21" s="684" t="s">
        <v>110</v>
      </c>
      <c r="J21" s="685"/>
      <c r="K21" s="685"/>
      <c r="L21" s="686"/>
    </row>
    <row r="22" spans="2:12" x14ac:dyDescent="0.3">
      <c r="B22" s="123" t="s">
        <v>141</v>
      </c>
      <c r="C22" s="702" t="s">
        <v>68</v>
      </c>
      <c r="D22" s="702"/>
      <c r="E22" s="703"/>
      <c r="I22" s="684" t="s">
        <v>111</v>
      </c>
      <c r="J22" s="685"/>
      <c r="K22" s="685"/>
      <c r="L22" s="686"/>
    </row>
    <row r="23" spans="2:12" ht="14.5" thickBot="1" x14ac:dyDescent="0.35">
      <c r="B23" s="634" t="s">
        <v>142</v>
      </c>
      <c r="C23" s="704" t="s">
        <v>69</v>
      </c>
      <c r="D23" s="704"/>
      <c r="E23" s="705"/>
      <c r="I23" s="684"/>
      <c r="J23" s="685"/>
      <c r="K23" s="685"/>
      <c r="L23" s="686"/>
    </row>
    <row r="24" spans="2:12" x14ac:dyDescent="0.3">
      <c r="I24" s="687" t="s">
        <v>22</v>
      </c>
      <c r="J24" s="688"/>
      <c r="K24" s="688"/>
      <c r="L24" s="689"/>
    </row>
    <row r="25" spans="2:12" x14ac:dyDescent="0.3">
      <c r="I25" s="684" t="s">
        <v>112</v>
      </c>
      <c r="J25" s="685"/>
      <c r="K25" s="685"/>
      <c r="L25" s="686"/>
    </row>
    <row r="26" spans="2:12" x14ac:dyDescent="0.3">
      <c r="I26" s="684" t="s">
        <v>132</v>
      </c>
      <c r="J26" s="685"/>
      <c r="K26" s="685"/>
      <c r="L26" s="686"/>
    </row>
    <row r="27" spans="2:12" x14ac:dyDescent="0.3">
      <c r="I27" s="684" t="s">
        <v>133</v>
      </c>
      <c r="J27" s="685"/>
      <c r="K27" s="685"/>
      <c r="L27" s="686"/>
    </row>
    <row r="28" spans="2:12" x14ac:dyDescent="0.3">
      <c r="I28" s="684" t="s">
        <v>114</v>
      </c>
      <c r="J28" s="685"/>
      <c r="K28" s="685"/>
      <c r="L28" s="686"/>
    </row>
    <row r="29" spans="2:12" x14ac:dyDescent="0.3">
      <c r="I29" s="684" t="s">
        <v>113</v>
      </c>
      <c r="J29" s="685"/>
      <c r="K29" s="685"/>
      <c r="L29" s="686"/>
    </row>
    <row r="30" spans="2:12" x14ac:dyDescent="0.3">
      <c r="I30" s="684"/>
      <c r="J30" s="685"/>
      <c r="K30" s="685"/>
      <c r="L30" s="686"/>
    </row>
    <row r="31" spans="2:12" x14ac:dyDescent="0.3">
      <c r="I31" s="684"/>
      <c r="J31" s="685"/>
      <c r="K31" s="685"/>
      <c r="L31" s="686"/>
    </row>
    <row r="32" spans="2:12" x14ac:dyDescent="0.3">
      <c r="I32" s="687" t="s">
        <v>23</v>
      </c>
      <c r="J32" s="688"/>
      <c r="K32" s="688"/>
      <c r="L32" s="689"/>
    </row>
    <row r="33" spans="9:12" x14ac:dyDescent="0.3">
      <c r="I33" s="684" t="s">
        <v>134</v>
      </c>
      <c r="J33" s="685"/>
      <c r="K33" s="685"/>
      <c r="L33" s="686"/>
    </row>
    <row r="34" spans="9:12" x14ac:dyDescent="0.3">
      <c r="I34" s="684" t="s">
        <v>115</v>
      </c>
      <c r="J34" s="685"/>
      <c r="K34" s="685"/>
      <c r="L34" s="686"/>
    </row>
    <row r="35" spans="9:12" x14ac:dyDescent="0.3">
      <c r="I35" s="684" t="s">
        <v>116</v>
      </c>
      <c r="J35" s="685"/>
      <c r="K35" s="685"/>
      <c r="L35" s="686"/>
    </row>
    <row r="36" spans="9:12" x14ac:dyDescent="0.3">
      <c r="I36" s="684" t="s">
        <v>117</v>
      </c>
      <c r="J36" s="685"/>
      <c r="K36" s="685"/>
      <c r="L36" s="686"/>
    </row>
    <row r="37" spans="9:12" x14ac:dyDescent="0.3">
      <c r="I37" s="684" t="s">
        <v>118</v>
      </c>
      <c r="J37" s="685"/>
      <c r="K37" s="685"/>
      <c r="L37" s="686"/>
    </row>
    <row r="38" spans="9:12" x14ac:dyDescent="0.3">
      <c r="I38" s="684"/>
      <c r="J38" s="685"/>
      <c r="K38" s="685"/>
      <c r="L38" s="686"/>
    </row>
    <row r="39" spans="9:12" x14ac:dyDescent="0.3">
      <c r="I39" s="684"/>
      <c r="J39" s="685"/>
      <c r="K39" s="685"/>
      <c r="L39" s="686"/>
    </row>
    <row r="40" spans="9:12" x14ac:dyDescent="0.3">
      <c r="I40" s="687" t="s">
        <v>24</v>
      </c>
      <c r="J40" s="688"/>
      <c r="K40" s="688"/>
      <c r="L40" s="689"/>
    </row>
    <row r="41" spans="9:12" x14ac:dyDescent="0.3">
      <c r="I41" s="684" t="s">
        <v>119</v>
      </c>
      <c r="J41" s="685"/>
      <c r="K41" s="685"/>
      <c r="L41" s="686"/>
    </row>
    <row r="42" spans="9:12" x14ac:dyDescent="0.3">
      <c r="I42" s="684" t="s">
        <v>120</v>
      </c>
      <c r="J42" s="685"/>
      <c r="K42" s="685"/>
      <c r="L42" s="686"/>
    </row>
    <row r="43" spans="9:12" x14ac:dyDescent="0.3">
      <c r="I43" s="684" t="s">
        <v>121</v>
      </c>
      <c r="J43" s="685"/>
      <c r="K43" s="685"/>
      <c r="L43" s="686"/>
    </row>
    <row r="44" spans="9:12" x14ac:dyDescent="0.3">
      <c r="I44" s="684" t="s">
        <v>122</v>
      </c>
      <c r="J44" s="685"/>
      <c r="K44" s="685"/>
      <c r="L44" s="686"/>
    </row>
    <row r="45" spans="9:12" x14ac:dyDescent="0.3">
      <c r="I45" s="684"/>
      <c r="J45" s="685"/>
      <c r="K45" s="685"/>
      <c r="L45" s="686"/>
    </row>
    <row r="46" spans="9:12" x14ac:dyDescent="0.3">
      <c r="I46" s="684"/>
      <c r="J46" s="685"/>
      <c r="K46" s="685"/>
      <c r="L46" s="686"/>
    </row>
    <row r="47" spans="9:12" ht="14.5" thickBot="1" x14ac:dyDescent="0.35">
      <c r="I47" s="690"/>
      <c r="J47" s="691"/>
      <c r="K47" s="691"/>
      <c r="L47" s="692"/>
    </row>
    <row r="48" spans="9:12" x14ac:dyDescent="0.3">
      <c r="I48" s="683"/>
      <c r="J48" s="683"/>
      <c r="K48" s="683"/>
      <c r="L48" s="683"/>
    </row>
    <row r="49" spans="9:12" x14ac:dyDescent="0.3">
      <c r="I49" s="683"/>
      <c r="J49" s="683"/>
      <c r="K49" s="683"/>
      <c r="L49" s="683"/>
    </row>
    <row r="50" spans="9:12" x14ac:dyDescent="0.3">
      <c r="I50" s="683"/>
      <c r="J50" s="683"/>
      <c r="K50" s="683"/>
      <c r="L50" s="683"/>
    </row>
    <row r="51" spans="9:12" x14ac:dyDescent="0.3">
      <c r="I51" s="683"/>
      <c r="J51" s="683"/>
      <c r="K51" s="683"/>
      <c r="L51" s="683"/>
    </row>
    <row r="52" spans="9:12" x14ac:dyDescent="0.3">
      <c r="I52" s="683"/>
      <c r="J52" s="683"/>
      <c r="K52" s="683"/>
      <c r="L52" s="683"/>
    </row>
    <row r="53" spans="9:12" x14ac:dyDescent="0.3">
      <c r="I53" s="683"/>
      <c r="J53" s="683"/>
      <c r="K53" s="683"/>
      <c r="L53" s="683"/>
    </row>
    <row r="54" spans="9:12" x14ac:dyDescent="0.3">
      <c r="I54" s="683"/>
      <c r="J54" s="683"/>
      <c r="K54" s="683"/>
      <c r="L54" s="683"/>
    </row>
  </sheetData>
  <sheetProtection sheet="1" objects="1" scenarios="1" selectLockedCells="1"/>
  <mergeCells count="57">
    <mergeCell ref="I23:L23"/>
    <mergeCell ref="I20:L20"/>
    <mergeCell ref="C23:E23"/>
    <mergeCell ref="C20:E20"/>
    <mergeCell ref="C21:E21"/>
    <mergeCell ref="C22:E22"/>
    <mergeCell ref="I21:L21"/>
    <mergeCell ref="I22:L22"/>
    <mergeCell ref="B1:I1"/>
    <mergeCell ref="I16:L16"/>
    <mergeCell ref="I17:L17"/>
    <mergeCell ref="I18:L18"/>
    <mergeCell ref="I19:L19"/>
    <mergeCell ref="C17:E17"/>
    <mergeCell ref="C18:E18"/>
    <mergeCell ref="C19:E19"/>
    <mergeCell ref="J5:K5"/>
    <mergeCell ref="J6:K6"/>
    <mergeCell ref="J7:K7"/>
    <mergeCell ref="J8:K8"/>
    <mergeCell ref="J9:K9"/>
    <mergeCell ref="F5:G5"/>
    <mergeCell ref="F6:G6"/>
    <mergeCell ref="F7:G7"/>
    <mergeCell ref="I24:L24"/>
    <mergeCell ref="I25:L25"/>
    <mergeCell ref="I26:L26"/>
    <mergeCell ref="I27:L27"/>
    <mergeCell ref="I28:L28"/>
    <mergeCell ref="I38:L38"/>
    <mergeCell ref="I29:L29"/>
    <mergeCell ref="I31:L31"/>
    <mergeCell ref="I32:L32"/>
    <mergeCell ref="I33:L33"/>
    <mergeCell ref="I30:L30"/>
    <mergeCell ref="I54:L54"/>
    <mergeCell ref="I46:L46"/>
    <mergeCell ref="I47:L47"/>
    <mergeCell ref="I48:L48"/>
    <mergeCell ref="I49:L49"/>
    <mergeCell ref="I50:L50"/>
    <mergeCell ref="F8:G8"/>
    <mergeCell ref="F9:G9"/>
    <mergeCell ref="I51:L51"/>
    <mergeCell ref="I52:L52"/>
    <mergeCell ref="I53:L53"/>
    <mergeCell ref="I41:L41"/>
    <mergeCell ref="I42:L42"/>
    <mergeCell ref="I43:L43"/>
    <mergeCell ref="I44:L44"/>
    <mergeCell ref="I45:L45"/>
    <mergeCell ref="I34:L34"/>
    <mergeCell ref="I35:L35"/>
    <mergeCell ref="I36:L36"/>
    <mergeCell ref="I39:L39"/>
    <mergeCell ref="I40:L40"/>
    <mergeCell ref="I37:L37"/>
  </mergeCells>
  <hyperlinks>
    <hyperlink ref="B1:I1" location="Übersicht!A1" display="zurück zur Übersicht" xr:uid="{00000000-0004-0000-0100-000000000000}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4"/>
  <sheetViews>
    <sheetView workbookViewId="0">
      <selection activeCell="B1" sqref="B1:H1"/>
    </sheetView>
  </sheetViews>
  <sheetFormatPr baseColWidth="10" defaultRowHeight="14" x14ac:dyDescent="0.3"/>
  <sheetData>
    <row r="1" spans="1:11" x14ac:dyDescent="0.3">
      <c r="B1" s="693" t="s">
        <v>0</v>
      </c>
      <c r="C1" s="693"/>
      <c r="D1" s="693"/>
      <c r="E1" s="693"/>
      <c r="F1" s="693"/>
      <c r="G1" s="693"/>
      <c r="H1" s="693"/>
      <c r="I1" s="34"/>
      <c r="J1" s="34"/>
      <c r="K1" s="34"/>
    </row>
    <row r="3" spans="1:11" x14ac:dyDescent="0.3">
      <c r="B3" t="s">
        <v>255</v>
      </c>
    </row>
    <row r="8" spans="1:11" x14ac:dyDescent="0.3">
      <c r="A8" t="s">
        <v>254</v>
      </c>
      <c r="B8" t="s">
        <v>256</v>
      </c>
      <c r="F8" s="635"/>
      <c r="G8" t="s">
        <v>260</v>
      </c>
    </row>
    <row r="9" spans="1:11" x14ac:dyDescent="0.3">
      <c r="B9" t="s">
        <v>258</v>
      </c>
    </row>
    <row r="10" spans="1:11" x14ac:dyDescent="0.3">
      <c r="B10" t="s">
        <v>318</v>
      </c>
    </row>
    <row r="11" spans="1:11" x14ac:dyDescent="0.3">
      <c r="B11" t="s">
        <v>319</v>
      </c>
    </row>
    <row r="12" spans="1:11" x14ac:dyDescent="0.3">
      <c r="B12" t="s">
        <v>334</v>
      </c>
    </row>
    <row r="13" spans="1:11" x14ac:dyDescent="0.3">
      <c r="B13" t="s">
        <v>259</v>
      </c>
    </row>
    <row r="14" spans="1:11" x14ac:dyDescent="0.3">
      <c r="B14" t="s">
        <v>261</v>
      </c>
    </row>
    <row r="15" spans="1:11" x14ac:dyDescent="0.3">
      <c r="B15" t="s">
        <v>264</v>
      </c>
    </row>
    <row r="16" spans="1:11" x14ac:dyDescent="0.3">
      <c r="B16" t="s">
        <v>271</v>
      </c>
    </row>
    <row r="17" spans="1:2" x14ac:dyDescent="0.3">
      <c r="B17" t="s">
        <v>320</v>
      </c>
    </row>
    <row r="21" spans="1:2" x14ac:dyDescent="0.3">
      <c r="A21" t="s">
        <v>253</v>
      </c>
      <c r="B21" t="s">
        <v>257</v>
      </c>
    </row>
    <row r="22" spans="1:2" x14ac:dyDescent="0.3">
      <c r="B22" t="s">
        <v>269</v>
      </c>
    </row>
    <row r="23" spans="1:2" x14ac:dyDescent="0.3">
      <c r="B23" t="s">
        <v>262</v>
      </c>
    </row>
    <row r="24" spans="1:2" x14ac:dyDescent="0.3">
      <c r="B24" t="s">
        <v>263</v>
      </c>
    </row>
    <row r="25" spans="1:2" x14ac:dyDescent="0.3">
      <c r="B25" t="s">
        <v>335</v>
      </c>
    </row>
    <row r="26" spans="1:2" x14ac:dyDescent="0.3">
      <c r="B26" t="s">
        <v>270</v>
      </c>
    </row>
    <row r="27" spans="1:2" x14ac:dyDescent="0.3">
      <c r="B27" t="s">
        <v>315</v>
      </c>
    </row>
    <row r="28" spans="1:2" x14ac:dyDescent="0.3">
      <c r="B28" t="s">
        <v>316</v>
      </c>
    </row>
    <row r="29" spans="1:2" x14ac:dyDescent="0.3">
      <c r="B29" t="s">
        <v>317</v>
      </c>
    </row>
    <row r="44" spans="2:2" x14ac:dyDescent="0.3">
      <c r="B44" t="s">
        <v>310</v>
      </c>
    </row>
  </sheetData>
  <sheetProtection sheet="1" objects="1" scenarios="1"/>
  <mergeCells count="1">
    <mergeCell ref="B1:H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81"/>
  <sheetViews>
    <sheetView zoomScale="70" zoomScaleNormal="70" workbookViewId="0">
      <selection activeCell="C10" sqref="C10"/>
    </sheetView>
  </sheetViews>
  <sheetFormatPr baseColWidth="10" defaultRowHeight="14" x14ac:dyDescent="0.3"/>
  <cols>
    <col min="1" max="1" width="34.58203125" customWidth="1"/>
    <col min="2" max="2" width="7.58203125" bestFit="1" customWidth="1"/>
    <col min="3" max="3" width="8.08203125" customWidth="1"/>
    <col min="4" max="4" width="9.5" bestFit="1" customWidth="1"/>
    <col min="5" max="5" width="8" customWidth="1"/>
    <col min="6" max="6" width="9.58203125" customWidth="1"/>
    <col min="7" max="7" width="8.58203125" customWidth="1"/>
    <col min="8" max="8" width="9.58203125" customWidth="1"/>
    <col min="9" max="12" width="7.58203125" bestFit="1" customWidth="1"/>
    <col min="13" max="13" width="7.08203125" bestFit="1" customWidth="1"/>
    <col min="14" max="15" width="7.58203125" bestFit="1" customWidth="1"/>
    <col min="16" max="16" width="7.08203125" bestFit="1" customWidth="1"/>
    <col min="17" max="18" width="7.58203125" bestFit="1" customWidth="1"/>
    <col min="19" max="19" width="7.08203125" bestFit="1" customWidth="1"/>
    <col min="20" max="21" width="7.58203125" bestFit="1" customWidth="1"/>
    <col min="22" max="22" width="7.08203125" bestFit="1" customWidth="1"/>
    <col min="23" max="23" width="10.58203125" customWidth="1"/>
    <col min="24" max="24" width="11.08203125" customWidth="1"/>
    <col min="25" max="25" width="7.08203125" bestFit="1" customWidth="1"/>
    <col min="26" max="26" width="9.08203125" bestFit="1" customWidth="1"/>
    <col min="27" max="27" width="8.58203125" bestFit="1" customWidth="1"/>
    <col min="28" max="28" width="9.58203125" bestFit="1" customWidth="1"/>
    <col min="29" max="29" width="8.58203125" bestFit="1" customWidth="1"/>
    <col min="30" max="30" width="9.58203125" bestFit="1" customWidth="1"/>
  </cols>
  <sheetData>
    <row r="1" spans="1:22" x14ac:dyDescent="0.3">
      <c r="B1" s="693" t="s">
        <v>0</v>
      </c>
      <c r="C1" s="693"/>
      <c r="D1" s="693"/>
      <c r="E1" s="693"/>
      <c r="F1" s="693"/>
      <c r="G1" s="693"/>
      <c r="H1" s="693"/>
      <c r="I1" s="693"/>
      <c r="J1" s="34"/>
      <c r="K1" s="34"/>
    </row>
    <row r="3" spans="1:22" x14ac:dyDescent="0.3">
      <c r="A3" s="746" t="str">
        <f>Übersicht!B9</f>
        <v>Dateneingabe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22" x14ac:dyDescent="0.3">
      <c r="A4" s="746"/>
      <c r="B4" s="746"/>
      <c r="C4" s="746"/>
      <c r="D4" s="746"/>
      <c r="E4" s="746"/>
      <c r="F4" s="746"/>
      <c r="G4" s="746"/>
      <c r="H4" s="746"/>
      <c r="I4" s="746"/>
      <c r="J4" s="746"/>
      <c r="K4" s="746"/>
    </row>
    <row r="5" spans="1:22" ht="25" x14ac:dyDescent="0.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22" ht="25.5" thickBot="1" x14ac:dyDescent="0.55000000000000004">
      <c r="A6" s="265" t="s">
        <v>272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22" ht="14.5" thickTop="1" x14ac:dyDescent="0.3">
      <c r="A7" s="91"/>
      <c r="B7" s="738" t="s">
        <v>107</v>
      </c>
      <c r="C7" s="739"/>
      <c r="D7" s="744"/>
      <c r="E7" s="738" t="s">
        <v>101</v>
      </c>
      <c r="F7" s="739"/>
      <c r="G7" s="744"/>
      <c r="H7" s="738" t="s">
        <v>103</v>
      </c>
      <c r="I7" s="739"/>
      <c r="J7" s="744"/>
      <c r="K7" s="738" t="s">
        <v>104</v>
      </c>
      <c r="L7" s="739"/>
      <c r="M7" s="744"/>
      <c r="N7" s="738" t="s">
        <v>105</v>
      </c>
      <c r="O7" s="739"/>
      <c r="P7" s="744"/>
      <c r="Q7" s="738" t="s">
        <v>106</v>
      </c>
      <c r="R7" s="739"/>
      <c r="S7" s="744"/>
      <c r="T7" s="738" t="s">
        <v>102</v>
      </c>
      <c r="U7" s="739"/>
      <c r="V7" s="740"/>
    </row>
    <row r="8" spans="1:22" ht="28" x14ac:dyDescent="0.3">
      <c r="A8" s="38" t="s">
        <v>98</v>
      </c>
      <c r="B8" s="88" t="s">
        <v>14</v>
      </c>
      <c r="C8" s="26" t="s">
        <v>74</v>
      </c>
      <c r="D8" s="33" t="s">
        <v>75</v>
      </c>
      <c r="E8" s="88" t="s">
        <v>14</v>
      </c>
      <c r="F8" s="26" t="s">
        <v>74</v>
      </c>
      <c r="G8" s="33" t="s">
        <v>75</v>
      </c>
      <c r="H8" s="88" t="s">
        <v>14</v>
      </c>
      <c r="I8" s="26" t="s">
        <v>74</v>
      </c>
      <c r="J8" s="33" t="s">
        <v>75</v>
      </c>
      <c r="K8" s="88" t="s">
        <v>14</v>
      </c>
      <c r="L8" s="26" t="s">
        <v>74</v>
      </c>
      <c r="M8" s="33" t="s">
        <v>75</v>
      </c>
      <c r="N8" s="88" t="s">
        <v>14</v>
      </c>
      <c r="O8" s="26" t="s">
        <v>74</v>
      </c>
      <c r="P8" s="33" t="s">
        <v>75</v>
      </c>
      <c r="Q8" s="88" t="s">
        <v>14</v>
      </c>
      <c r="R8" s="26" t="s">
        <v>74</v>
      </c>
      <c r="S8" s="33" t="s">
        <v>75</v>
      </c>
      <c r="T8" s="88" t="s">
        <v>14</v>
      </c>
      <c r="U8" s="26" t="s">
        <v>74</v>
      </c>
      <c r="V8" s="92" t="s">
        <v>75</v>
      </c>
    </row>
    <row r="9" spans="1:22" x14ac:dyDescent="0.3">
      <c r="A9" s="28" t="s">
        <v>17</v>
      </c>
      <c r="B9" s="40">
        <f>SUM(B10:B22)</f>
        <v>135</v>
      </c>
      <c r="C9" s="27">
        <f t="shared" ref="C9:V9" si="0">SUM(C10:C22)</f>
        <v>91</v>
      </c>
      <c r="D9" s="89">
        <f t="shared" si="0"/>
        <v>44</v>
      </c>
      <c r="E9" s="40">
        <f t="shared" si="0"/>
        <v>274</v>
      </c>
      <c r="F9" s="27">
        <f t="shared" si="0"/>
        <v>2</v>
      </c>
      <c r="G9" s="89">
        <f t="shared" si="0"/>
        <v>272</v>
      </c>
      <c r="H9" s="40">
        <f t="shared" si="0"/>
        <v>33</v>
      </c>
      <c r="I9" s="27">
        <f t="shared" si="0"/>
        <v>21</v>
      </c>
      <c r="J9" s="89">
        <f t="shared" si="0"/>
        <v>12</v>
      </c>
      <c r="K9" s="40">
        <f t="shared" si="0"/>
        <v>4</v>
      </c>
      <c r="L9" s="27">
        <f t="shared" si="0"/>
        <v>2</v>
      </c>
      <c r="M9" s="89">
        <f t="shared" si="0"/>
        <v>2</v>
      </c>
      <c r="N9" s="40">
        <f t="shared" si="0"/>
        <v>21</v>
      </c>
      <c r="O9" s="27">
        <f t="shared" si="0"/>
        <v>0</v>
      </c>
      <c r="P9" s="89">
        <f t="shared" si="0"/>
        <v>21</v>
      </c>
      <c r="Q9" s="40">
        <f t="shared" si="0"/>
        <v>1</v>
      </c>
      <c r="R9" s="27">
        <f t="shared" si="0"/>
        <v>1</v>
      </c>
      <c r="S9" s="89">
        <f t="shared" si="0"/>
        <v>0</v>
      </c>
      <c r="T9" s="40">
        <f t="shared" si="0"/>
        <v>27</v>
      </c>
      <c r="U9" s="27">
        <f t="shared" si="0"/>
        <v>5</v>
      </c>
      <c r="V9" s="93">
        <f t="shared" si="0"/>
        <v>22</v>
      </c>
    </row>
    <row r="10" spans="1:22" x14ac:dyDescent="0.3">
      <c r="A10" s="40" t="s">
        <v>90</v>
      </c>
      <c r="B10" s="40">
        <f t="shared" ref="B10:B22" si="1">C10+D10</f>
        <v>11</v>
      </c>
      <c r="C10" s="483">
        <v>1</v>
      </c>
      <c r="D10" s="484">
        <v>10</v>
      </c>
      <c r="E10" s="49">
        <f t="shared" ref="E10:E22" si="2">F10+G10</f>
        <v>0</v>
      </c>
      <c r="F10" s="475"/>
      <c r="G10" s="429"/>
      <c r="H10" s="49">
        <f t="shared" ref="H10:H22" si="3">I10+J10</f>
        <v>0</v>
      </c>
      <c r="I10" s="475"/>
      <c r="J10" s="429"/>
      <c r="K10" s="49">
        <f t="shared" ref="K10:K22" si="4">L10+M10</f>
        <v>0</v>
      </c>
      <c r="L10" s="475"/>
      <c r="M10" s="429"/>
      <c r="N10" s="49">
        <f t="shared" ref="N10:N22" si="5">O10+P10</f>
        <v>0</v>
      </c>
      <c r="O10" s="475"/>
      <c r="P10" s="429"/>
      <c r="Q10" s="49">
        <f t="shared" ref="Q10:Q22" si="6">R10+S10</f>
        <v>0</v>
      </c>
      <c r="R10" s="475"/>
      <c r="S10" s="429"/>
      <c r="T10" s="49">
        <f t="shared" ref="T10:T22" si="7">U10+V10</f>
        <v>0</v>
      </c>
      <c r="U10" s="475"/>
      <c r="V10" s="479"/>
    </row>
    <row r="11" spans="1:22" x14ac:dyDescent="0.3">
      <c r="A11" s="40" t="s">
        <v>91</v>
      </c>
      <c r="B11" s="40">
        <f t="shared" si="1"/>
        <v>2</v>
      </c>
      <c r="C11" s="483">
        <v>2</v>
      </c>
      <c r="D11" s="484"/>
      <c r="E11" s="49">
        <f t="shared" si="2"/>
        <v>0</v>
      </c>
      <c r="F11" s="475"/>
      <c r="G11" s="429"/>
      <c r="H11" s="49">
        <f t="shared" si="3"/>
        <v>0</v>
      </c>
      <c r="I11" s="475"/>
      <c r="J11" s="429"/>
      <c r="K11" s="49">
        <f t="shared" si="4"/>
        <v>2</v>
      </c>
      <c r="L11" s="475"/>
      <c r="M11" s="429">
        <v>2</v>
      </c>
      <c r="N11" s="49">
        <f t="shared" si="5"/>
        <v>0</v>
      </c>
      <c r="O11" s="475"/>
      <c r="P11" s="429"/>
      <c r="Q11" s="49">
        <f t="shared" si="6"/>
        <v>0</v>
      </c>
      <c r="R11" s="475"/>
      <c r="S11" s="429"/>
      <c r="T11" s="49">
        <f t="shared" si="7"/>
        <v>0</v>
      </c>
      <c r="U11" s="475"/>
      <c r="V11" s="479"/>
    </row>
    <row r="12" spans="1:22" x14ac:dyDescent="0.3">
      <c r="A12" s="40" t="s">
        <v>92</v>
      </c>
      <c r="B12" s="40">
        <f t="shared" si="1"/>
        <v>37</v>
      </c>
      <c r="C12" s="483">
        <v>3</v>
      </c>
      <c r="D12" s="484">
        <v>34</v>
      </c>
      <c r="E12" s="49">
        <f t="shared" si="2"/>
        <v>0</v>
      </c>
      <c r="F12" s="475"/>
      <c r="G12" s="429"/>
      <c r="H12" s="49">
        <f t="shared" si="3"/>
        <v>0</v>
      </c>
      <c r="I12" s="475"/>
      <c r="J12" s="429"/>
      <c r="K12" s="49">
        <f t="shared" si="4"/>
        <v>0</v>
      </c>
      <c r="L12" s="475"/>
      <c r="M12" s="429"/>
      <c r="N12" s="49">
        <f t="shared" si="5"/>
        <v>0</v>
      </c>
      <c r="O12" s="475"/>
      <c r="P12" s="429"/>
      <c r="Q12" s="49">
        <f t="shared" si="6"/>
        <v>0</v>
      </c>
      <c r="R12" s="475"/>
      <c r="S12" s="429"/>
      <c r="T12" s="49">
        <f t="shared" si="7"/>
        <v>0</v>
      </c>
      <c r="U12" s="475"/>
      <c r="V12" s="479"/>
    </row>
    <row r="13" spans="1:22" x14ac:dyDescent="0.3">
      <c r="A13" s="40" t="s">
        <v>93</v>
      </c>
      <c r="B13" s="40">
        <f t="shared" si="1"/>
        <v>4</v>
      </c>
      <c r="C13" s="483">
        <v>4</v>
      </c>
      <c r="D13" s="484"/>
      <c r="E13" s="49">
        <f t="shared" si="2"/>
        <v>2</v>
      </c>
      <c r="F13" s="475">
        <v>2</v>
      </c>
      <c r="G13" s="429"/>
      <c r="H13" s="49">
        <f t="shared" si="3"/>
        <v>33</v>
      </c>
      <c r="I13" s="475">
        <v>21</v>
      </c>
      <c r="J13" s="429">
        <v>12</v>
      </c>
      <c r="K13" s="49">
        <f t="shared" si="4"/>
        <v>0</v>
      </c>
      <c r="L13" s="475"/>
      <c r="M13" s="429"/>
      <c r="N13" s="49">
        <f t="shared" si="5"/>
        <v>0</v>
      </c>
      <c r="O13" s="475"/>
      <c r="P13" s="429"/>
      <c r="Q13" s="49">
        <f t="shared" si="6"/>
        <v>1</v>
      </c>
      <c r="R13" s="475">
        <v>1</v>
      </c>
      <c r="S13" s="429"/>
      <c r="T13" s="49">
        <f t="shared" si="7"/>
        <v>1</v>
      </c>
      <c r="U13" s="475">
        <v>1</v>
      </c>
      <c r="V13" s="479"/>
    </row>
    <row r="14" spans="1:22" x14ac:dyDescent="0.3">
      <c r="A14" s="40" t="s">
        <v>76</v>
      </c>
      <c r="B14" s="40">
        <f t="shared" si="1"/>
        <v>5</v>
      </c>
      <c r="C14" s="483">
        <v>5</v>
      </c>
      <c r="D14" s="484"/>
      <c r="E14" s="49">
        <f t="shared" si="2"/>
        <v>200</v>
      </c>
      <c r="F14" s="475"/>
      <c r="G14" s="429">
        <v>200</v>
      </c>
      <c r="H14" s="49">
        <f t="shared" si="3"/>
        <v>0</v>
      </c>
      <c r="I14" s="475"/>
      <c r="J14" s="429"/>
      <c r="K14" s="49">
        <f t="shared" si="4"/>
        <v>2</v>
      </c>
      <c r="L14" s="475">
        <v>2</v>
      </c>
      <c r="M14" s="429"/>
      <c r="N14" s="49">
        <f t="shared" si="5"/>
        <v>0</v>
      </c>
      <c r="O14" s="475"/>
      <c r="P14" s="429"/>
      <c r="Q14" s="49">
        <f t="shared" si="6"/>
        <v>0</v>
      </c>
      <c r="R14" s="475"/>
      <c r="S14" s="429"/>
      <c r="T14" s="49">
        <f t="shared" si="7"/>
        <v>0</v>
      </c>
      <c r="U14" s="475"/>
      <c r="V14" s="479"/>
    </row>
    <row r="15" spans="1:22" x14ac:dyDescent="0.3">
      <c r="A15" s="40" t="s">
        <v>94</v>
      </c>
      <c r="B15" s="40">
        <f t="shared" si="1"/>
        <v>6</v>
      </c>
      <c r="C15" s="483">
        <v>6</v>
      </c>
      <c r="D15" s="484"/>
      <c r="E15" s="49">
        <f t="shared" si="2"/>
        <v>0</v>
      </c>
      <c r="F15" s="475"/>
      <c r="G15" s="429"/>
      <c r="H15" s="49">
        <f t="shared" si="3"/>
        <v>0</v>
      </c>
      <c r="I15" s="475"/>
      <c r="J15" s="429"/>
      <c r="K15" s="49">
        <f t="shared" si="4"/>
        <v>0</v>
      </c>
      <c r="L15" s="475"/>
      <c r="M15" s="429"/>
      <c r="N15" s="49">
        <f t="shared" si="5"/>
        <v>0</v>
      </c>
      <c r="O15" s="475"/>
      <c r="P15" s="429"/>
      <c r="Q15" s="49">
        <f t="shared" si="6"/>
        <v>0</v>
      </c>
      <c r="R15" s="475"/>
      <c r="S15" s="429"/>
      <c r="T15" s="49">
        <f t="shared" si="7"/>
        <v>0</v>
      </c>
      <c r="U15" s="475"/>
      <c r="V15" s="479"/>
    </row>
    <row r="16" spans="1:22" x14ac:dyDescent="0.3">
      <c r="A16" s="40" t="s">
        <v>95</v>
      </c>
      <c r="B16" s="40">
        <f t="shared" si="1"/>
        <v>7</v>
      </c>
      <c r="C16" s="483">
        <v>7</v>
      </c>
      <c r="D16" s="484"/>
      <c r="E16" s="49">
        <f t="shared" si="2"/>
        <v>0</v>
      </c>
      <c r="F16" s="475"/>
      <c r="G16" s="429"/>
      <c r="H16" s="49">
        <f t="shared" si="3"/>
        <v>0</v>
      </c>
      <c r="I16" s="475"/>
      <c r="J16" s="429"/>
      <c r="K16" s="49">
        <f t="shared" si="4"/>
        <v>0</v>
      </c>
      <c r="L16" s="475"/>
      <c r="M16" s="429"/>
      <c r="N16" s="49">
        <f t="shared" si="5"/>
        <v>0</v>
      </c>
      <c r="O16" s="475"/>
      <c r="P16" s="429"/>
      <c r="Q16" s="49">
        <f t="shared" si="6"/>
        <v>0</v>
      </c>
      <c r="R16" s="475"/>
      <c r="S16" s="429"/>
      <c r="T16" s="49">
        <f t="shared" si="7"/>
        <v>0</v>
      </c>
      <c r="U16" s="475"/>
      <c r="V16" s="479"/>
    </row>
    <row r="17" spans="1:22" x14ac:dyDescent="0.3">
      <c r="A17" s="40" t="s">
        <v>77</v>
      </c>
      <c r="B17" s="40">
        <f t="shared" si="1"/>
        <v>8</v>
      </c>
      <c r="C17" s="483">
        <v>8</v>
      </c>
      <c r="D17" s="484"/>
      <c r="E17" s="49">
        <f t="shared" si="2"/>
        <v>72</v>
      </c>
      <c r="F17" s="475"/>
      <c r="G17" s="429">
        <v>72</v>
      </c>
      <c r="H17" s="49">
        <f t="shared" si="3"/>
        <v>0</v>
      </c>
      <c r="I17" s="475"/>
      <c r="J17" s="429"/>
      <c r="K17" s="49">
        <f t="shared" si="4"/>
        <v>0</v>
      </c>
      <c r="L17" s="475"/>
      <c r="M17" s="429"/>
      <c r="N17" s="49">
        <f t="shared" si="5"/>
        <v>0</v>
      </c>
      <c r="O17" s="475"/>
      <c r="P17" s="429"/>
      <c r="Q17" s="49">
        <f t="shared" si="6"/>
        <v>0</v>
      </c>
      <c r="R17" s="475"/>
      <c r="S17" s="429"/>
      <c r="T17" s="49">
        <f t="shared" si="7"/>
        <v>0</v>
      </c>
      <c r="U17" s="475"/>
      <c r="V17" s="479"/>
    </row>
    <row r="18" spans="1:22" x14ac:dyDescent="0.3">
      <c r="A18" s="40" t="s">
        <v>72</v>
      </c>
      <c r="B18" s="40">
        <f t="shared" si="1"/>
        <v>9</v>
      </c>
      <c r="C18" s="483">
        <v>9</v>
      </c>
      <c r="D18" s="484"/>
      <c r="E18" s="49">
        <f t="shared" si="2"/>
        <v>0</v>
      </c>
      <c r="F18" s="475"/>
      <c r="G18" s="429"/>
      <c r="H18" s="49">
        <f t="shared" si="3"/>
        <v>0</v>
      </c>
      <c r="I18" s="475"/>
      <c r="J18" s="429"/>
      <c r="K18" s="49">
        <f t="shared" si="4"/>
        <v>0</v>
      </c>
      <c r="L18" s="475"/>
      <c r="M18" s="429"/>
      <c r="N18" s="49">
        <f t="shared" si="5"/>
        <v>0</v>
      </c>
      <c r="O18" s="475"/>
      <c r="P18" s="429"/>
      <c r="Q18" s="49">
        <f t="shared" si="6"/>
        <v>0</v>
      </c>
      <c r="R18" s="475"/>
      <c r="S18" s="429"/>
      <c r="T18" s="49">
        <f t="shared" si="7"/>
        <v>0</v>
      </c>
      <c r="U18" s="475"/>
      <c r="V18" s="479"/>
    </row>
    <row r="19" spans="1:22" x14ac:dyDescent="0.3">
      <c r="A19" s="40" t="s">
        <v>78</v>
      </c>
      <c r="B19" s="40">
        <f t="shared" si="1"/>
        <v>10</v>
      </c>
      <c r="C19" s="483">
        <v>10</v>
      </c>
      <c r="D19" s="484"/>
      <c r="E19" s="49">
        <f t="shared" si="2"/>
        <v>0</v>
      </c>
      <c r="F19" s="475"/>
      <c r="G19" s="429"/>
      <c r="H19" s="49">
        <f t="shared" si="3"/>
        <v>0</v>
      </c>
      <c r="I19" s="475"/>
      <c r="J19" s="429"/>
      <c r="K19" s="49">
        <f t="shared" si="4"/>
        <v>0</v>
      </c>
      <c r="L19" s="475"/>
      <c r="M19" s="429"/>
      <c r="N19" s="49">
        <f t="shared" si="5"/>
        <v>21</v>
      </c>
      <c r="O19" s="475"/>
      <c r="P19" s="429">
        <v>21</v>
      </c>
      <c r="Q19" s="49">
        <f t="shared" si="6"/>
        <v>0</v>
      </c>
      <c r="R19" s="475"/>
      <c r="S19" s="429"/>
      <c r="T19" s="49">
        <f t="shared" si="7"/>
        <v>0</v>
      </c>
      <c r="U19" s="475"/>
      <c r="V19" s="479"/>
    </row>
    <row r="20" spans="1:22" x14ac:dyDescent="0.3">
      <c r="A20" s="40" t="s">
        <v>79</v>
      </c>
      <c r="B20" s="40">
        <f t="shared" si="1"/>
        <v>11</v>
      </c>
      <c r="C20" s="483">
        <v>11</v>
      </c>
      <c r="D20" s="484"/>
      <c r="E20" s="49">
        <f t="shared" si="2"/>
        <v>0</v>
      </c>
      <c r="F20" s="475"/>
      <c r="G20" s="429"/>
      <c r="H20" s="49">
        <f t="shared" si="3"/>
        <v>0</v>
      </c>
      <c r="I20" s="475"/>
      <c r="J20" s="429"/>
      <c r="K20" s="49">
        <f t="shared" si="4"/>
        <v>0</v>
      </c>
      <c r="L20" s="475"/>
      <c r="M20" s="429"/>
      <c r="N20" s="49">
        <f t="shared" si="5"/>
        <v>0</v>
      </c>
      <c r="O20" s="475"/>
      <c r="P20" s="429"/>
      <c r="Q20" s="49">
        <f t="shared" si="6"/>
        <v>0</v>
      </c>
      <c r="R20" s="475"/>
      <c r="S20" s="429"/>
      <c r="T20" s="49">
        <f t="shared" si="7"/>
        <v>26</v>
      </c>
      <c r="U20" s="475">
        <v>4</v>
      </c>
      <c r="V20" s="479">
        <v>22</v>
      </c>
    </row>
    <row r="21" spans="1:22" x14ac:dyDescent="0.3">
      <c r="A21" s="40" t="s">
        <v>80</v>
      </c>
      <c r="B21" s="40">
        <f t="shared" si="1"/>
        <v>12</v>
      </c>
      <c r="C21" s="483">
        <v>12</v>
      </c>
      <c r="D21" s="484"/>
      <c r="E21" s="49">
        <f t="shared" si="2"/>
        <v>0</v>
      </c>
      <c r="F21" s="475"/>
      <c r="G21" s="429"/>
      <c r="H21" s="49">
        <f t="shared" si="3"/>
        <v>0</v>
      </c>
      <c r="I21" s="475"/>
      <c r="J21" s="429"/>
      <c r="K21" s="49">
        <f t="shared" si="4"/>
        <v>0</v>
      </c>
      <c r="L21" s="475"/>
      <c r="M21" s="429"/>
      <c r="N21" s="49">
        <f t="shared" si="5"/>
        <v>0</v>
      </c>
      <c r="O21" s="475"/>
      <c r="P21" s="429"/>
      <c r="Q21" s="49">
        <f t="shared" si="6"/>
        <v>0</v>
      </c>
      <c r="R21" s="475"/>
      <c r="S21" s="429"/>
      <c r="T21" s="49">
        <f t="shared" si="7"/>
        <v>0</v>
      </c>
      <c r="U21" s="475"/>
      <c r="V21" s="479"/>
    </row>
    <row r="22" spans="1:22" ht="14.5" thickBot="1" x14ac:dyDescent="0.35">
      <c r="A22" s="29" t="s">
        <v>73</v>
      </c>
      <c r="B22" s="29">
        <f t="shared" si="1"/>
        <v>13</v>
      </c>
      <c r="C22" s="485">
        <v>13</v>
      </c>
      <c r="D22" s="486"/>
      <c r="E22" s="37">
        <f t="shared" si="2"/>
        <v>0</v>
      </c>
      <c r="F22" s="451"/>
      <c r="G22" s="476"/>
      <c r="H22" s="37">
        <f t="shared" si="3"/>
        <v>0</v>
      </c>
      <c r="I22" s="451"/>
      <c r="J22" s="476"/>
      <c r="K22" s="37">
        <f t="shared" si="4"/>
        <v>0</v>
      </c>
      <c r="L22" s="451"/>
      <c r="M22" s="476"/>
      <c r="N22" s="37">
        <f t="shared" si="5"/>
        <v>0</v>
      </c>
      <c r="O22" s="451"/>
      <c r="P22" s="476"/>
      <c r="Q22" s="37">
        <f t="shared" si="6"/>
        <v>0</v>
      </c>
      <c r="R22" s="451"/>
      <c r="S22" s="476"/>
      <c r="T22" s="37">
        <f t="shared" si="7"/>
        <v>0</v>
      </c>
      <c r="U22" s="451"/>
      <c r="V22" s="480"/>
    </row>
    <row r="23" spans="1:22" s="68" customFormat="1" x14ac:dyDescent="0.3">
      <c r="A23" s="69" t="s">
        <v>18</v>
      </c>
      <c r="B23" s="44">
        <f>SUM(B24:B28)</f>
        <v>82</v>
      </c>
      <c r="C23" s="87">
        <f t="shared" ref="C23:V23" si="8">SUM(C24:C28)</f>
        <v>80</v>
      </c>
      <c r="D23" s="90">
        <f t="shared" si="8"/>
        <v>2</v>
      </c>
      <c r="E23" s="45">
        <f t="shared" si="8"/>
        <v>0</v>
      </c>
      <c r="F23" s="87">
        <f t="shared" si="8"/>
        <v>0</v>
      </c>
      <c r="G23" s="90">
        <f t="shared" si="8"/>
        <v>0</v>
      </c>
      <c r="H23" s="45">
        <f t="shared" si="8"/>
        <v>0</v>
      </c>
      <c r="I23" s="87">
        <f t="shared" si="8"/>
        <v>0</v>
      </c>
      <c r="J23" s="90">
        <f t="shared" si="8"/>
        <v>0</v>
      </c>
      <c r="K23" s="45">
        <f t="shared" si="8"/>
        <v>26</v>
      </c>
      <c r="L23" s="87">
        <f t="shared" si="8"/>
        <v>23</v>
      </c>
      <c r="M23" s="90">
        <f t="shared" si="8"/>
        <v>3</v>
      </c>
      <c r="N23" s="45">
        <f t="shared" si="8"/>
        <v>25</v>
      </c>
      <c r="O23" s="87">
        <f t="shared" si="8"/>
        <v>3</v>
      </c>
      <c r="P23" s="90">
        <f t="shared" si="8"/>
        <v>22</v>
      </c>
      <c r="Q23" s="45">
        <f t="shared" si="8"/>
        <v>33</v>
      </c>
      <c r="R23" s="87">
        <f t="shared" si="8"/>
        <v>21</v>
      </c>
      <c r="S23" s="90">
        <f t="shared" si="8"/>
        <v>12</v>
      </c>
      <c r="T23" s="45">
        <f t="shared" si="8"/>
        <v>0</v>
      </c>
      <c r="U23" s="87">
        <f t="shared" si="8"/>
        <v>0</v>
      </c>
      <c r="V23" s="94">
        <f t="shared" si="8"/>
        <v>0</v>
      </c>
    </row>
    <row r="24" spans="1:22" x14ac:dyDescent="0.3">
      <c r="A24" s="40" t="s">
        <v>81</v>
      </c>
      <c r="B24" s="40">
        <f>C24+D24</f>
        <v>16</v>
      </c>
      <c r="C24" s="475">
        <v>14</v>
      </c>
      <c r="D24" s="429">
        <v>2</v>
      </c>
      <c r="E24" s="49">
        <f>F24+G24</f>
        <v>0</v>
      </c>
      <c r="F24" s="475"/>
      <c r="G24" s="429"/>
      <c r="H24" s="49">
        <f>I24+J24</f>
        <v>0</v>
      </c>
      <c r="I24" s="475"/>
      <c r="J24" s="429"/>
      <c r="K24" s="49">
        <f>L24+M24</f>
        <v>0</v>
      </c>
      <c r="L24" s="475"/>
      <c r="M24" s="429"/>
      <c r="N24" s="49">
        <f>O24+P24</f>
        <v>0</v>
      </c>
      <c r="O24" s="475"/>
      <c r="P24" s="429"/>
      <c r="Q24" s="49">
        <f>R24+S24</f>
        <v>33</v>
      </c>
      <c r="R24" s="475">
        <v>21</v>
      </c>
      <c r="S24" s="429">
        <v>12</v>
      </c>
      <c r="T24" s="49">
        <f>U24+V24</f>
        <v>0</v>
      </c>
      <c r="U24" s="475"/>
      <c r="V24" s="479"/>
    </row>
    <row r="25" spans="1:22" x14ac:dyDescent="0.3">
      <c r="A25" s="40" t="s">
        <v>82</v>
      </c>
      <c r="B25" s="40">
        <f>C25+D25</f>
        <v>15</v>
      </c>
      <c r="C25" s="475">
        <v>15</v>
      </c>
      <c r="D25" s="429">
        <v>0</v>
      </c>
      <c r="E25" s="49">
        <f>F25+G25</f>
        <v>0</v>
      </c>
      <c r="F25" s="475"/>
      <c r="G25" s="429"/>
      <c r="H25" s="49">
        <f>I25+J25</f>
        <v>0</v>
      </c>
      <c r="I25" s="475"/>
      <c r="J25" s="429"/>
      <c r="K25" s="49">
        <f>L25+M25</f>
        <v>2</v>
      </c>
      <c r="L25" s="475">
        <v>1</v>
      </c>
      <c r="M25" s="429">
        <v>1</v>
      </c>
      <c r="N25" s="49">
        <f>O25+P25</f>
        <v>24</v>
      </c>
      <c r="O25" s="475">
        <v>2</v>
      </c>
      <c r="P25" s="429">
        <v>22</v>
      </c>
      <c r="Q25" s="49">
        <f>R25+S25</f>
        <v>0</v>
      </c>
      <c r="R25" s="475"/>
      <c r="S25" s="429"/>
      <c r="T25" s="49">
        <f t="shared" ref="T25:T27" si="9">U25+V25</f>
        <v>0</v>
      </c>
      <c r="U25" s="475"/>
      <c r="V25" s="479"/>
    </row>
    <row r="26" spans="1:22" x14ac:dyDescent="0.3">
      <c r="A26" s="40" t="s">
        <v>83</v>
      </c>
      <c r="B26" s="40">
        <f>C26+D26</f>
        <v>16</v>
      </c>
      <c r="C26" s="475">
        <v>16</v>
      </c>
      <c r="D26" s="429">
        <v>0</v>
      </c>
      <c r="E26" s="49">
        <f t="shared" ref="E26:E27" si="10">F26+G26</f>
        <v>0</v>
      </c>
      <c r="F26" s="475"/>
      <c r="G26" s="429"/>
      <c r="H26" s="49">
        <f>I26+J26</f>
        <v>0</v>
      </c>
      <c r="I26" s="475"/>
      <c r="J26" s="429"/>
      <c r="K26" s="49">
        <f>L26+M26</f>
        <v>24</v>
      </c>
      <c r="L26" s="475">
        <v>22</v>
      </c>
      <c r="M26" s="429">
        <v>2</v>
      </c>
      <c r="N26" s="49">
        <f>O26+P26</f>
        <v>0</v>
      </c>
      <c r="O26" s="475"/>
      <c r="P26" s="429"/>
      <c r="Q26" s="49">
        <f>R26+S26</f>
        <v>0</v>
      </c>
      <c r="R26" s="475"/>
      <c r="S26" s="429"/>
      <c r="T26" s="49">
        <f t="shared" si="9"/>
        <v>0</v>
      </c>
      <c r="U26" s="475"/>
      <c r="V26" s="479"/>
    </row>
    <row r="27" spans="1:22" x14ac:dyDescent="0.3">
      <c r="A27" s="40" t="s">
        <v>84</v>
      </c>
      <c r="B27" s="64">
        <f>C27+D27</f>
        <v>17</v>
      </c>
      <c r="C27" s="475">
        <v>17</v>
      </c>
      <c r="D27" s="429">
        <v>0</v>
      </c>
      <c r="E27" s="49">
        <f t="shared" si="10"/>
        <v>0</v>
      </c>
      <c r="F27" s="475"/>
      <c r="G27" s="429"/>
      <c r="H27" s="49">
        <f>I27+J27</f>
        <v>0</v>
      </c>
      <c r="I27" s="475"/>
      <c r="J27" s="429"/>
      <c r="K27" s="49">
        <f>L27+M27</f>
        <v>0</v>
      </c>
      <c r="L27" s="475"/>
      <c r="M27" s="429"/>
      <c r="N27" s="49">
        <f>O27+P27</f>
        <v>1</v>
      </c>
      <c r="O27" s="475">
        <v>1</v>
      </c>
      <c r="P27" s="429"/>
      <c r="Q27" s="49">
        <f>R27+S27</f>
        <v>0</v>
      </c>
      <c r="R27" s="475"/>
      <c r="S27" s="429"/>
      <c r="T27" s="49">
        <f t="shared" si="9"/>
        <v>0</v>
      </c>
      <c r="U27" s="475"/>
      <c r="V27" s="479"/>
    </row>
    <row r="28" spans="1:22" ht="14.5" thickBot="1" x14ac:dyDescent="0.35">
      <c r="A28" s="29" t="s">
        <v>85</v>
      </c>
      <c r="B28" s="29">
        <f>C28+D28</f>
        <v>18</v>
      </c>
      <c r="C28" s="482">
        <v>18</v>
      </c>
      <c r="D28" s="476">
        <v>0</v>
      </c>
      <c r="E28" s="37">
        <f>F28+G28</f>
        <v>0</v>
      </c>
      <c r="F28" s="451"/>
      <c r="G28" s="476"/>
      <c r="H28" s="37">
        <f>I28+J28</f>
        <v>0</v>
      </c>
      <c r="I28" s="451"/>
      <c r="J28" s="476"/>
      <c r="K28" s="37">
        <f>L28+M28</f>
        <v>0</v>
      </c>
      <c r="L28" s="451"/>
      <c r="M28" s="476"/>
      <c r="N28" s="37">
        <f>O28+P28</f>
        <v>0</v>
      </c>
      <c r="O28" s="451"/>
      <c r="P28" s="476"/>
      <c r="Q28" s="37">
        <f>R28+S28</f>
        <v>0</v>
      </c>
      <c r="R28" s="451"/>
      <c r="S28" s="476"/>
      <c r="T28" s="37">
        <f>U28+V28</f>
        <v>0</v>
      </c>
      <c r="U28" s="451"/>
      <c r="V28" s="480"/>
    </row>
    <row r="29" spans="1:22" s="68" customFormat="1" x14ac:dyDescent="0.3">
      <c r="A29" s="69" t="s">
        <v>19</v>
      </c>
      <c r="B29" s="44">
        <f>SUM(B30:B34)</f>
        <v>3</v>
      </c>
      <c r="C29" s="87">
        <f t="shared" ref="C29:V29" si="11">SUM(C30:C34)</f>
        <v>0</v>
      </c>
      <c r="D29" s="90">
        <f t="shared" si="11"/>
        <v>3</v>
      </c>
      <c r="E29" s="45">
        <f t="shared" si="11"/>
        <v>0</v>
      </c>
      <c r="F29" s="87">
        <f t="shared" si="11"/>
        <v>0</v>
      </c>
      <c r="G29" s="90">
        <f t="shared" si="11"/>
        <v>0</v>
      </c>
      <c r="H29" s="45">
        <f t="shared" si="11"/>
        <v>8</v>
      </c>
      <c r="I29" s="87">
        <f t="shared" si="11"/>
        <v>0</v>
      </c>
      <c r="J29" s="90">
        <f t="shared" si="11"/>
        <v>8</v>
      </c>
      <c r="K29" s="45">
        <f t="shared" si="11"/>
        <v>3</v>
      </c>
      <c r="L29" s="87">
        <f t="shared" si="11"/>
        <v>2</v>
      </c>
      <c r="M29" s="90">
        <f t="shared" si="11"/>
        <v>1</v>
      </c>
      <c r="N29" s="45">
        <f t="shared" si="11"/>
        <v>1</v>
      </c>
      <c r="O29" s="87">
        <f t="shared" si="11"/>
        <v>1</v>
      </c>
      <c r="P29" s="90">
        <f t="shared" si="11"/>
        <v>0</v>
      </c>
      <c r="Q29" s="45">
        <f t="shared" si="11"/>
        <v>2</v>
      </c>
      <c r="R29" s="87">
        <f t="shared" si="11"/>
        <v>2</v>
      </c>
      <c r="S29" s="90">
        <f t="shared" si="11"/>
        <v>0</v>
      </c>
      <c r="T29" s="45">
        <f t="shared" si="11"/>
        <v>0</v>
      </c>
      <c r="U29" s="87">
        <f t="shared" si="11"/>
        <v>0</v>
      </c>
      <c r="V29" s="94">
        <f t="shared" si="11"/>
        <v>0</v>
      </c>
    </row>
    <row r="30" spans="1:22" x14ac:dyDescent="0.3">
      <c r="A30" s="40" t="s">
        <v>96</v>
      </c>
      <c r="B30" s="40">
        <f>C30+D30</f>
        <v>0</v>
      </c>
      <c r="C30" s="475"/>
      <c r="D30" s="429"/>
      <c r="E30" s="49">
        <f>F30+G30</f>
        <v>0</v>
      </c>
      <c r="F30" s="475"/>
      <c r="G30" s="429"/>
      <c r="H30" s="49">
        <f>I30+J30</f>
        <v>0</v>
      </c>
      <c r="I30" s="475"/>
      <c r="J30" s="429"/>
      <c r="K30" s="49">
        <f>L30+M30</f>
        <v>0</v>
      </c>
      <c r="L30" s="475"/>
      <c r="M30" s="429"/>
      <c r="N30" s="49">
        <f>O30+P30</f>
        <v>0</v>
      </c>
      <c r="O30" s="475"/>
      <c r="P30" s="429"/>
      <c r="Q30" s="49">
        <f>R30+S30</f>
        <v>0</v>
      </c>
      <c r="R30" s="475"/>
      <c r="S30" s="429"/>
      <c r="T30" s="49">
        <f>U30+V30</f>
        <v>0</v>
      </c>
      <c r="U30" s="475"/>
      <c r="V30" s="479"/>
    </row>
    <row r="31" spans="1:22" x14ac:dyDescent="0.3">
      <c r="A31" s="40" t="s">
        <v>85</v>
      </c>
      <c r="B31" s="64">
        <f t="shared" ref="B31:B33" si="12">C31+D31</f>
        <v>0</v>
      </c>
      <c r="C31" s="475"/>
      <c r="D31" s="429"/>
      <c r="E31" s="49">
        <f t="shared" ref="E31:E33" si="13">F31+G31</f>
        <v>0</v>
      </c>
      <c r="F31" s="475"/>
      <c r="G31" s="429"/>
      <c r="H31" s="49">
        <f t="shared" ref="H31:H32" si="14">I31+J31</f>
        <v>0</v>
      </c>
      <c r="I31" s="475"/>
      <c r="J31" s="429"/>
      <c r="K31" s="49">
        <f>L31+M31</f>
        <v>0</v>
      </c>
      <c r="L31" s="475"/>
      <c r="M31" s="429"/>
      <c r="N31" s="49">
        <f>O31+P31</f>
        <v>0</v>
      </c>
      <c r="O31" s="475"/>
      <c r="P31" s="429"/>
      <c r="Q31" s="49">
        <f>R31+S31</f>
        <v>0</v>
      </c>
      <c r="R31" s="475"/>
      <c r="S31" s="429"/>
      <c r="T31" s="49">
        <f>U31+V31</f>
        <v>0</v>
      </c>
      <c r="U31" s="475"/>
      <c r="V31" s="479"/>
    </row>
    <row r="32" spans="1:22" x14ac:dyDescent="0.3">
      <c r="A32" s="40" t="s">
        <v>86</v>
      </c>
      <c r="B32" s="64">
        <f t="shared" si="12"/>
        <v>3</v>
      </c>
      <c r="C32" s="475"/>
      <c r="D32" s="429">
        <v>3</v>
      </c>
      <c r="E32" s="49">
        <f t="shared" si="13"/>
        <v>0</v>
      </c>
      <c r="F32" s="475"/>
      <c r="G32" s="429"/>
      <c r="H32" s="49">
        <f t="shared" si="14"/>
        <v>8</v>
      </c>
      <c r="I32" s="475"/>
      <c r="J32" s="429">
        <v>8</v>
      </c>
      <c r="K32" s="49">
        <f>L32+M32</f>
        <v>1</v>
      </c>
      <c r="L32" s="475"/>
      <c r="M32" s="429">
        <v>1</v>
      </c>
      <c r="N32" s="49">
        <f>O32+P32</f>
        <v>1</v>
      </c>
      <c r="O32" s="475">
        <v>1</v>
      </c>
      <c r="P32" s="429"/>
      <c r="Q32" s="49">
        <f>R32+S32</f>
        <v>2</v>
      </c>
      <c r="R32" s="475">
        <v>2</v>
      </c>
      <c r="S32" s="429"/>
      <c r="T32" s="49">
        <f>U32+V32</f>
        <v>0</v>
      </c>
      <c r="U32" s="475"/>
      <c r="V32" s="479"/>
    </row>
    <row r="33" spans="1:26" x14ac:dyDescent="0.3">
      <c r="A33" s="40" t="s">
        <v>87</v>
      </c>
      <c r="B33" s="64">
        <f t="shared" si="12"/>
        <v>0</v>
      </c>
      <c r="C33" s="475"/>
      <c r="D33" s="429"/>
      <c r="E33" s="49">
        <f t="shared" si="13"/>
        <v>0</v>
      </c>
      <c r="F33" s="475"/>
      <c r="G33" s="429"/>
      <c r="H33" s="49">
        <f>I33+J33</f>
        <v>0</v>
      </c>
      <c r="I33" s="475"/>
      <c r="J33" s="429"/>
      <c r="K33" s="49">
        <f>L33+M33</f>
        <v>2</v>
      </c>
      <c r="L33" s="475">
        <v>2</v>
      </c>
      <c r="M33" s="429"/>
      <c r="N33" s="49">
        <f>O33+P33</f>
        <v>0</v>
      </c>
      <c r="O33" s="475"/>
      <c r="P33" s="429"/>
      <c r="Q33" s="49">
        <f>R33+S33</f>
        <v>0</v>
      </c>
      <c r="R33" s="475"/>
      <c r="S33" s="429"/>
      <c r="T33" s="49">
        <f>U33+V33</f>
        <v>0</v>
      </c>
      <c r="U33" s="475"/>
      <c r="V33" s="479"/>
    </row>
    <row r="34" spans="1:26" ht="14.5" thickBot="1" x14ac:dyDescent="0.35">
      <c r="A34" s="29" t="s">
        <v>88</v>
      </c>
      <c r="B34" s="29">
        <f>C34+D34</f>
        <v>0</v>
      </c>
      <c r="C34" s="482"/>
      <c r="D34" s="476"/>
      <c r="E34" s="37">
        <f>F34+G34</f>
        <v>0</v>
      </c>
      <c r="F34" s="451"/>
      <c r="G34" s="476"/>
      <c r="H34" s="37">
        <f>I34+J34</f>
        <v>0</v>
      </c>
      <c r="I34" s="451"/>
      <c r="J34" s="476"/>
      <c r="K34" s="37">
        <f>L34+M34</f>
        <v>0</v>
      </c>
      <c r="L34" s="451"/>
      <c r="M34" s="476"/>
      <c r="N34" s="37">
        <f>O34+P34</f>
        <v>0</v>
      </c>
      <c r="O34" s="451"/>
      <c r="P34" s="476"/>
      <c r="Q34" s="37">
        <f>R34+S34</f>
        <v>0</v>
      </c>
      <c r="R34" s="451"/>
      <c r="S34" s="476"/>
      <c r="T34" s="37">
        <f>U34+V34</f>
        <v>0</v>
      </c>
      <c r="U34" s="451"/>
      <c r="V34" s="480"/>
    </row>
    <row r="35" spans="1:26" s="68" customFormat="1" x14ac:dyDescent="0.3">
      <c r="A35" s="69" t="s">
        <v>20</v>
      </c>
      <c r="B35" s="44">
        <f>SUM(B36:B37)</f>
        <v>50</v>
      </c>
      <c r="C35" s="87">
        <f t="shared" ref="C35:V35" si="15">SUM(C36:C37)</f>
        <v>49</v>
      </c>
      <c r="D35" s="90">
        <f t="shared" si="15"/>
        <v>1</v>
      </c>
      <c r="E35" s="45">
        <f t="shared" si="15"/>
        <v>0</v>
      </c>
      <c r="F35" s="87">
        <f t="shared" si="15"/>
        <v>0</v>
      </c>
      <c r="G35" s="90">
        <f t="shared" si="15"/>
        <v>0</v>
      </c>
      <c r="H35" s="45">
        <f t="shared" si="15"/>
        <v>0</v>
      </c>
      <c r="I35" s="87">
        <f t="shared" si="15"/>
        <v>0</v>
      </c>
      <c r="J35" s="90">
        <f t="shared" si="15"/>
        <v>0</v>
      </c>
      <c r="K35" s="45">
        <f t="shared" si="15"/>
        <v>2</v>
      </c>
      <c r="L35" s="87">
        <f t="shared" si="15"/>
        <v>2</v>
      </c>
      <c r="M35" s="90">
        <f t="shared" si="15"/>
        <v>0</v>
      </c>
      <c r="N35" s="45">
        <f t="shared" si="15"/>
        <v>1</v>
      </c>
      <c r="O35" s="87">
        <f t="shared" si="15"/>
        <v>1</v>
      </c>
      <c r="P35" s="90">
        <f t="shared" si="15"/>
        <v>0</v>
      </c>
      <c r="Q35" s="45">
        <f t="shared" si="15"/>
        <v>0</v>
      </c>
      <c r="R35" s="87">
        <f t="shared" si="15"/>
        <v>0</v>
      </c>
      <c r="S35" s="90">
        <f t="shared" si="15"/>
        <v>0</v>
      </c>
      <c r="T35" s="45">
        <f t="shared" si="15"/>
        <v>0</v>
      </c>
      <c r="U35" s="87">
        <f t="shared" si="15"/>
        <v>0</v>
      </c>
      <c r="V35" s="94">
        <f t="shared" si="15"/>
        <v>0</v>
      </c>
    </row>
    <row r="36" spans="1:26" x14ac:dyDescent="0.3">
      <c r="A36" s="40" t="s">
        <v>88</v>
      </c>
      <c r="B36" s="40">
        <f>C36+D36</f>
        <v>25</v>
      </c>
      <c r="C36" s="475">
        <v>24</v>
      </c>
      <c r="D36" s="429">
        <v>1</v>
      </c>
      <c r="E36" s="49">
        <f>F36+G36</f>
        <v>0</v>
      </c>
      <c r="F36" s="475"/>
      <c r="G36" s="429"/>
      <c r="H36" s="49">
        <f>I36+J36</f>
        <v>0</v>
      </c>
      <c r="I36" s="475"/>
      <c r="J36" s="429"/>
      <c r="K36" s="49">
        <f>L36+M36</f>
        <v>2</v>
      </c>
      <c r="L36" s="475">
        <v>2</v>
      </c>
      <c r="M36" s="429"/>
      <c r="N36" s="49">
        <f>O36+P36</f>
        <v>1</v>
      </c>
      <c r="O36" s="475">
        <v>1</v>
      </c>
      <c r="P36" s="429"/>
      <c r="Q36" s="49">
        <f>R36+S36</f>
        <v>0</v>
      </c>
      <c r="R36" s="475"/>
      <c r="S36" s="429"/>
      <c r="T36" s="49">
        <f>U36+V36</f>
        <v>0</v>
      </c>
      <c r="U36" s="475"/>
      <c r="V36" s="479"/>
    </row>
    <row r="37" spans="1:26" ht="14.5" thickBot="1" x14ac:dyDescent="0.35">
      <c r="A37" s="29" t="s">
        <v>97</v>
      </c>
      <c r="B37" s="29">
        <f>C37+D37</f>
        <v>25</v>
      </c>
      <c r="C37" s="451">
        <v>25</v>
      </c>
      <c r="D37" s="476"/>
      <c r="E37" s="37">
        <f>F37+G37</f>
        <v>0</v>
      </c>
      <c r="F37" s="451"/>
      <c r="G37" s="476"/>
      <c r="H37" s="37">
        <f>I37+J37</f>
        <v>0</v>
      </c>
      <c r="I37" s="451"/>
      <c r="J37" s="476"/>
      <c r="K37" s="37">
        <f>L37+M37</f>
        <v>0</v>
      </c>
      <c r="L37" s="451"/>
      <c r="M37" s="476"/>
      <c r="N37" s="37">
        <f>O37+P37</f>
        <v>0</v>
      </c>
      <c r="O37" s="451"/>
      <c r="P37" s="476"/>
      <c r="Q37" s="37">
        <f>R37+S37</f>
        <v>0</v>
      </c>
      <c r="R37" s="451"/>
      <c r="S37" s="476"/>
      <c r="T37" s="37">
        <f>U37+V37</f>
        <v>0</v>
      </c>
      <c r="U37" s="451"/>
      <c r="V37" s="480"/>
    </row>
    <row r="38" spans="1:26" s="100" customFormat="1" ht="14.5" thickBot="1" x14ac:dyDescent="0.35">
      <c r="A38" s="39" t="s">
        <v>219</v>
      </c>
      <c r="B38" s="39">
        <f>C38+D38</f>
        <v>106</v>
      </c>
      <c r="C38" s="477">
        <v>26</v>
      </c>
      <c r="D38" s="478">
        <v>80</v>
      </c>
      <c r="E38" s="101">
        <f>F38+G38</f>
        <v>3</v>
      </c>
      <c r="F38" s="477">
        <v>2</v>
      </c>
      <c r="G38" s="478">
        <v>1</v>
      </c>
      <c r="H38" s="101">
        <f>I38+J38</f>
        <v>0</v>
      </c>
      <c r="I38" s="477"/>
      <c r="J38" s="478"/>
      <c r="K38" s="101">
        <f>L38+M38</f>
        <v>1</v>
      </c>
      <c r="L38" s="477">
        <v>1</v>
      </c>
      <c r="M38" s="478"/>
      <c r="N38" s="101">
        <f>O38+P38</f>
        <v>0</v>
      </c>
      <c r="O38" s="477"/>
      <c r="P38" s="478"/>
      <c r="Q38" s="101">
        <f>R38+S38</f>
        <v>0</v>
      </c>
      <c r="R38" s="477"/>
      <c r="S38" s="478"/>
      <c r="T38" s="101">
        <f>U38+V38</f>
        <v>0</v>
      </c>
      <c r="U38" s="477"/>
      <c r="V38" s="481"/>
    </row>
    <row r="39" spans="1:26" ht="28.5" thickBot="1" x14ac:dyDescent="0.35">
      <c r="A39" s="95" t="s">
        <v>149</v>
      </c>
      <c r="B39" s="96">
        <f>B9+B23+B29+B35+B38</f>
        <v>376</v>
      </c>
      <c r="C39" s="97">
        <f t="shared" ref="C39:V39" si="16">C9+C23+C29+C35+C38</f>
        <v>246</v>
      </c>
      <c r="D39" s="98">
        <f t="shared" si="16"/>
        <v>130</v>
      </c>
      <c r="E39" s="96">
        <f t="shared" si="16"/>
        <v>277</v>
      </c>
      <c r="F39" s="97">
        <f t="shared" si="16"/>
        <v>4</v>
      </c>
      <c r="G39" s="98">
        <f t="shared" si="16"/>
        <v>273</v>
      </c>
      <c r="H39" s="96">
        <f t="shared" si="16"/>
        <v>41</v>
      </c>
      <c r="I39" s="97">
        <f t="shared" si="16"/>
        <v>21</v>
      </c>
      <c r="J39" s="98">
        <f t="shared" si="16"/>
        <v>20</v>
      </c>
      <c r="K39" s="96">
        <f t="shared" si="16"/>
        <v>36</v>
      </c>
      <c r="L39" s="97">
        <f t="shared" si="16"/>
        <v>30</v>
      </c>
      <c r="M39" s="98">
        <f t="shared" si="16"/>
        <v>6</v>
      </c>
      <c r="N39" s="96">
        <f t="shared" si="16"/>
        <v>48</v>
      </c>
      <c r="O39" s="97">
        <f t="shared" si="16"/>
        <v>5</v>
      </c>
      <c r="P39" s="98">
        <f t="shared" si="16"/>
        <v>43</v>
      </c>
      <c r="Q39" s="96">
        <f t="shared" si="16"/>
        <v>36</v>
      </c>
      <c r="R39" s="97">
        <f t="shared" si="16"/>
        <v>24</v>
      </c>
      <c r="S39" s="98">
        <f t="shared" si="16"/>
        <v>12</v>
      </c>
      <c r="T39" s="96">
        <f t="shared" si="16"/>
        <v>27</v>
      </c>
      <c r="U39" s="97">
        <f t="shared" si="16"/>
        <v>5</v>
      </c>
      <c r="V39" s="99">
        <f t="shared" si="16"/>
        <v>22</v>
      </c>
    </row>
    <row r="40" spans="1:26" ht="14.5" thickTop="1" x14ac:dyDescent="0.3">
      <c r="A40" s="239"/>
      <c r="B40" s="186"/>
      <c r="C40" s="186"/>
      <c r="D40" s="186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Z40" s="73"/>
    </row>
    <row r="41" spans="1:26" x14ac:dyDescent="0.3">
      <c r="A41" s="41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pans="1:26" ht="14.5" thickBot="1" x14ac:dyDescent="0.35">
      <c r="A42" s="265" t="s">
        <v>273</v>
      </c>
    </row>
    <row r="43" spans="1:26" ht="28.5" thickTop="1" x14ac:dyDescent="0.3">
      <c r="A43" s="284" t="s">
        <v>211</v>
      </c>
      <c r="B43" s="706" t="s">
        <v>107</v>
      </c>
      <c r="C43" s="707"/>
      <c r="D43" s="745"/>
      <c r="E43" s="706" t="s">
        <v>101</v>
      </c>
      <c r="F43" s="707"/>
      <c r="G43" s="745"/>
      <c r="H43" s="706" t="s">
        <v>103</v>
      </c>
      <c r="I43" s="707"/>
      <c r="J43" s="745"/>
      <c r="K43" s="706" t="s">
        <v>104</v>
      </c>
      <c r="L43" s="707"/>
      <c r="M43" s="745"/>
      <c r="N43" s="706" t="s">
        <v>147</v>
      </c>
      <c r="O43" s="707"/>
      <c r="P43" s="745"/>
      <c r="Q43" s="706" t="s">
        <v>106</v>
      </c>
      <c r="R43" s="707"/>
      <c r="S43" s="745"/>
      <c r="T43" s="706" t="s">
        <v>102</v>
      </c>
      <c r="U43" s="707"/>
      <c r="V43" s="708"/>
      <c r="W43" s="706" t="s">
        <v>174</v>
      </c>
      <c r="X43" s="707"/>
      <c r="Y43" s="708"/>
    </row>
    <row r="44" spans="1:26" ht="14.5" thickBot="1" x14ac:dyDescent="0.35">
      <c r="A44" s="43"/>
      <c r="B44" s="44" t="s">
        <v>14</v>
      </c>
      <c r="C44" s="43" t="s">
        <v>74</v>
      </c>
      <c r="D44" s="74" t="s">
        <v>75</v>
      </c>
      <c r="E44" s="44" t="s">
        <v>14</v>
      </c>
      <c r="F44" s="43" t="s">
        <v>74</v>
      </c>
      <c r="G44" s="74" t="s">
        <v>75</v>
      </c>
      <c r="H44" s="44" t="s">
        <v>14</v>
      </c>
      <c r="I44" s="43" t="s">
        <v>74</v>
      </c>
      <c r="J44" s="74" t="s">
        <v>75</v>
      </c>
      <c r="K44" s="44" t="s">
        <v>14</v>
      </c>
      <c r="L44" s="43" t="s">
        <v>74</v>
      </c>
      <c r="M44" s="74" t="s">
        <v>75</v>
      </c>
      <c r="N44" s="44" t="s">
        <v>14</v>
      </c>
      <c r="O44" s="43" t="s">
        <v>74</v>
      </c>
      <c r="P44" s="74" t="s">
        <v>75</v>
      </c>
      <c r="Q44" s="44" t="s">
        <v>14</v>
      </c>
      <c r="R44" s="43" t="s">
        <v>74</v>
      </c>
      <c r="S44" s="74" t="s">
        <v>75</v>
      </c>
      <c r="T44" s="44" t="s">
        <v>14</v>
      </c>
      <c r="U44" s="43" t="s">
        <v>74</v>
      </c>
      <c r="V44" s="83" t="s">
        <v>75</v>
      </c>
      <c r="W44" s="44" t="s">
        <v>14</v>
      </c>
      <c r="X44" s="43" t="s">
        <v>74</v>
      </c>
      <c r="Y44" s="83" t="s">
        <v>75</v>
      </c>
    </row>
    <row r="45" spans="1:26" x14ac:dyDescent="0.3">
      <c r="A45" s="75" t="str">
        <f>IF(Rahmenbedingungen!I16="","",Rahmenbedingungen!I16)</f>
        <v>Vgl. LG 2.2</v>
      </c>
      <c r="B45" s="75">
        <f>SUM(B46:B52)</f>
        <v>3</v>
      </c>
      <c r="C45" s="76">
        <f t="shared" ref="C45:Y45" si="17">SUM(C46:C52)</f>
        <v>3</v>
      </c>
      <c r="D45" s="77">
        <f t="shared" si="17"/>
        <v>0</v>
      </c>
      <c r="E45" s="75">
        <f t="shared" si="17"/>
        <v>24</v>
      </c>
      <c r="F45" s="76">
        <f t="shared" si="17"/>
        <v>22</v>
      </c>
      <c r="G45" s="77">
        <f t="shared" si="17"/>
        <v>2</v>
      </c>
      <c r="H45" s="75">
        <f t="shared" si="17"/>
        <v>0</v>
      </c>
      <c r="I45" s="76">
        <f t="shared" si="17"/>
        <v>0</v>
      </c>
      <c r="J45" s="77">
        <f t="shared" si="17"/>
        <v>0</v>
      </c>
      <c r="K45" s="75">
        <f t="shared" si="17"/>
        <v>0</v>
      </c>
      <c r="L45" s="76">
        <f t="shared" si="17"/>
        <v>0</v>
      </c>
      <c r="M45" s="77">
        <f t="shared" si="17"/>
        <v>0</v>
      </c>
      <c r="N45" s="75">
        <f t="shared" si="17"/>
        <v>0</v>
      </c>
      <c r="O45" s="76">
        <f t="shared" si="17"/>
        <v>0</v>
      </c>
      <c r="P45" s="77">
        <f t="shared" si="17"/>
        <v>0</v>
      </c>
      <c r="Q45" s="75">
        <f t="shared" si="17"/>
        <v>0</v>
      </c>
      <c r="R45" s="76">
        <f t="shared" si="17"/>
        <v>0</v>
      </c>
      <c r="S45" s="77">
        <f t="shared" si="17"/>
        <v>0</v>
      </c>
      <c r="T45" s="75">
        <f t="shared" si="17"/>
        <v>2</v>
      </c>
      <c r="U45" s="76">
        <f t="shared" si="17"/>
        <v>0</v>
      </c>
      <c r="V45" s="84">
        <f t="shared" si="17"/>
        <v>2</v>
      </c>
      <c r="W45" s="75">
        <f t="shared" si="17"/>
        <v>17</v>
      </c>
      <c r="X45" s="76">
        <f t="shared" si="17"/>
        <v>15</v>
      </c>
      <c r="Y45" s="84">
        <f t="shared" si="17"/>
        <v>2</v>
      </c>
    </row>
    <row r="46" spans="1:26" x14ac:dyDescent="0.3">
      <c r="A46" s="44" t="str">
        <f>IF(Rahmenbedingungen!I17="","",Rahmenbedingungen!I17)</f>
        <v>B- Besoldung analog</v>
      </c>
      <c r="B46" s="44">
        <f t="shared" ref="B46:B52" si="18">C46+D46</f>
        <v>0</v>
      </c>
      <c r="C46" s="463"/>
      <c r="D46" s="468"/>
      <c r="E46" s="45">
        <f t="shared" ref="E46:E52" si="19">F46+G46</f>
        <v>0</v>
      </c>
      <c r="F46" s="463"/>
      <c r="G46" s="463"/>
      <c r="H46" s="45">
        <f t="shared" ref="H46:H52" si="20">I46+J46</f>
        <v>0</v>
      </c>
      <c r="I46" s="464"/>
      <c r="J46" s="466"/>
      <c r="K46" s="45">
        <f t="shared" ref="K46:K52" si="21">L46+M46</f>
        <v>0</v>
      </c>
      <c r="L46" s="464"/>
      <c r="M46" s="466"/>
      <c r="N46" s="45">
        <f t="shared" ref="N46:N52" si="22">O46+P46</f>
        <v>0</v>
      </c>
      <c r="O46" s="464"/>
      <c r="P46" s="466"/>
      <c r="Q46" s="45">
        <f t="shared" ref="Q46:Q52" si="23">R46+S46</f>
        <v>0</v>
      </c>
      <c r="R46" s="464"/>
      <c r="S46" s="466"/>
      <c r="T46" s="45">
        <f t="shared" ref="T46:T52" si="24">U46+V46</f>
        <v>2</v>
      </c>
      <c r="U46" s="464"/>
      <c r="V46" s="472">
        <v>2</v>
      </c>
      <c r="W46" s="45">
        <f t="shared" ref="W46:W52" si="25">X46+Y46</f>
        <v>2</v>
      </c>
      <c r="X46" s="464"/>
      <c r="Y46" s="472">
        <v>2</v>
      </c>
    </row>
    <row r="47" spans="1:26" x14ac:dyDescent="0.3">
      <c r="A47" s="44" t="str">
        <f>IF(Rahmenbedingungen!I18="","",Rahmenbedingungen!I18)</f>
        <v>A 16 analog</v>
      </c>
      <c r="B47" s="44">
        <f t="shared" si="18"/>
        <v>0</v>
      </c>
      <c r="C47" s="463"/>
      <c r="D47" s="468"/>
      <c r="E47" s="45">
        <f t="shared" si="19"/>
        <v>0</v>
      </c>
      <c r="F47" s="463"/>
      <c r="G47" s="463"/>
      <c r="H47" s="45">
        <f t="shared" si="20"/>
        <v>0</v>
      </c>
      <c r="I47" s="464"/>
      <c r="J47" s="466"/>
      <c r="K47" s="45">
        <f t="shared" si="21"/>
        <v>0</v>
      </c>
      <c r="L47" s="464"/>
      <c r="M47" s="466"/>
      <c r="N47" s="45">
        <f t="shared" si="22"/>
        <v>0</v>
      </c>
      <c r="O47" s="464"/>
      <c r="P47" s="466"/>
      <c r="Q47" s="45">
        <f t="shared" si="23"/>
        <v>0</v>
      </c>
      <c r="R47" s="464"/>
      <c r="S47" s="466"/>
      <c r="T47" s="45">
        <f t="shared" si="24"/>
        <v>0</v>
      </c>
      <c r="U47" s="464"/>
      <c r="V47" s="472"/>
      <c r="W47" s="45">
        <f t="shared" si="25"/>
        <v>0</v>
      </c>
      <c r="X47" s="464"/>
      <c r="Y47" s="472"/>
    </row>
    <row r="48" spans="1:26" x14ac:dyDescent="0.3">
      <c r="A48" s="44" t="str">
        <f>IF(Rahmenbedingungen!I19="","",Rahmenbedingungen!I19)</f>
        <v>E 15 Ü</v>
      </c>
      <c r="B48" s="44">
        <f t="shared" si="18"/>
        <v>2</v>
      </c>
      <c r="C48" s="463">
        <v>2</v>
      </c>
      <c r="D48" s="468"/>
      <c r="E48" s="45">
        <f t="shared" si="19"/>
        <v>24</v>
      </c>
      <c r="F48" s="463">
        <v>22</v>
      </c>
      <c r="G48" s="463">
        <v>2</v>
      </c>
      <c r="H48" s="45">
        <f t="shared" si="20"/>
        <v>0</v>
      </c>
      <c r="I48" s="464"/>
      <c r="J48" s="466"/>
      <c r="K48" s="45">
        <f t="shared" si="21"/>
        <v>0</v>
      </c>
      <c r="L48" s="464"/>
      <c r="M48" s="466"/>
      <c r="N48" s="45">
        <f t="shared" si="22"/>
        <v>0</v>
      </c>
      <c r="O48" s="464"/>
      <c r="P48" s="466"/>
      <c r="Q48" s="45">
        <f t="shared" si="23"/>
        <v>0</v>
      </c>
      <c r="R48" s="464"/>
      <c r="S48" s="466"/>
      <c r="T48" s="45">
        <f t="shared" si="24"/>
        <v>0</v>
      </c>
      <c r="U48" s="464"/>
      <c r="V48" s="472"/>
      <c r="W48" s="45">
        <f t="shared" si="25"/>
        <v>0</v>
      </c>
      <c r="X48" s="464"/>
      <c r="Y48" s="472"/>
    </row>
    <row r="49" spans="1:25" x14ac:dyDescent="0.3">
      <c r="A49" s="44" t="str">
        <f>IF(Rahmenbedingungen!I20="","",Rahmenbedingungen!I20)</f>
        <v>E 15</v>
      </c>
      <c r="B49" s="44">
        <f t="shared" si="18"/>
        <v>0</v>
      </c>
      <c r="C49" s="463"/>
      <c r="D49" s="468"/>
      <c r="E49" s="45">
        <f t="shared" si="19"/>
        <v>0</v>
      </c>
      <c r="F49" s="463"/>
      <c r="G49" s="463"/>
      <c r="H49" s="45">
        <f t="shared" si="20"/>
        <v>0</v>
      </c>
      <c r="I49" s="464"/>
      <c r="J49" s="466"/>
      <c r="K49" s="45">
        <f t="shared" si="21"/>
        <v>0</v>
      </c>
      <c r="L49" s="464"/>
      <c r="M49" s="466"/>
      <c r="N49" s="45">
        <f t="shared" si="22"/>
        <v>0</v>
      </c>
      <c r="O49" s="464"/>
      <c r="P49" s="466"/>
      <c r="Q49" s="45">
        <f t="shared" si="23"/>
        <v>0</v>
      </c>
      <c r="R49" s="464"/>
      <c r="S49" s="466"/>
      <c r="T49" s="45">
        <f t="shared" si="24"/>
        <v>0</v>
      </c>
      <c r="U49" s="464"/>
      <c r="V49" s="472"/>
      <c r="W49" s="45">
        <f t="shared" si="25"/>
        <v>0</v>
      </c>
      <c r="X49" s="464"/>
      <c r="Y49" s="472"/>
    </row>
    <row r="50" spans="1:25" x14ac:dyDescent="0.3">
      <c r="A50" s="44" t="str">
        <f>IF(Rahmenbedingungen!I21="","",Rahmenbedingungen!I21)</f>
        <v>E 14</v>
      </c>
      <c r="B50" s="44">
        <f t="shared" si="18"/>
        <v>0</v>
      </c>
      <c r="C50" s="463"/>
      <c r="D50" s="468"/>
      <c r="E50" s="45">
        <f t="shared" si="19"/>
        <v>0</v>
      </c>
      <c r="F50" s="463"/>
      <c r="G50" s="463"/>
      <c r="H50" s="45">
        <f t="shared" si="20"/>
        <v>0</v>
      </c>
      <c r="I50" s="464"/>
      <c r="J50" s="466"/>
      <c r="K50" s="45">
        <f t="shared" si="21"/>
        <v>0</v>
      </c>
      <c r="L50" s="464"/>
      <c r="M50" s="466"/>
      <c r="N50" s="45">
        <f t="shared" si="22"/>
        <v>0</v>
      </c>
      <c r="O50" s="464"/>
      <c r="P50" s="466"/>
      <c r="Q50" s="45">
        <f t="shared" si="23"/>
        <v>0</v>
      </c>
      <c r="R50" s="464"/>
      <c r="S50" s="466"/>
      <c r="T50" s="45">
        <f t="shared" si="24"/>
        <v>0</v>
      </c>
      <c r="U50" s="464"/>
      <c r="V50" s="472"/>
      <c r="W50" s="45">
        <f t="shared" si="25"/>
        <v>15</v>
      </c>
      <c r="X50" s="464">
        <v>15</v>
      </c>
      <c r="Y50" s="472"/>
    </row>
    <row r="51" spans="1:25" x14ac:dyDescent="0.3">
      <c r="A51" s="44" t="str">
        <f>IF(Rahmenbedingungen!I22="","",Rahmenbedingungen!I22)</f>
        <v>E 13</v>
      </c>
      <c r="B51" s="44">
        <f t="shared" si="18"/>
        <v>1</v>
      </c>
      <c r="C51" s="463">
        <v>1</v>
      </c>
      <c r="D51" s="468"/>
      <c r="E51" s="45">
        <f t="shared" si="19"/>
        <v>0</v>
      </c>
      <c r="F51" s="463"/>
      <c r="G51" s="463"/>
      <c r="H51" s="45">
        <f t="shared" si="20"/>
        <v>0</v>
      </c>
      <c r="I51" s="464"/>
      <c r="J51" s="466"/>
      <c r="K51" s="45">
        <f t="shared" si="21"/>
        <v>0</v>
      </c>
      <c r="L51" s="464"/>
      <c r="M51" s="466"/>
      <c r="N51" s="45">
        <f t="shared" si="22"/>
        <v>0</v>
      </c>
      <c r="O51" s="464"/>
      <c r="P51" s="466"/>
      <c r="Q51" s="45">
        <f t="shared" si="23"/>
        <v>0</v>
      </c>
      <c r="R51" s="464"/>
      <c r="S51" s="466"/>
      <c r="T51" s="45">
        <f t="shared" si="24"/>
        <v>0</v>
      </c>
      <c r="U51" s="464"/>
      <c r="V51" s="472"/>
      <c r="W51" s="45">
        <f t="shared" si="25"/>
        <v>0</v>
      </c>
      <c r="X51" s="464"/>
      <c r="Y51" s="472"/>
    </row>
    <row r="52" spans="1:25" ht="14.5" thickBot="1" x14ac:dyDescent="0.35">
      <c r="A52" s="51" t="str">
        <f>IF(Rahmenbedingungen!I23="","",Rahmenbedingungen!I23)</f>
        <v/>
      </c>
      <c r="B52" s="51">
        <f t="shared" si="18"/>
        <v>0</v>
      </c>
      <c r="C52" s="469"/>
      <c r="D52" s="470"/>
      <c r="E52" s="71">
        <f t="shared" si="19"/>
        <v>0</v>
      </c>
      <c r="F52" s="469"/>
      <c r="G52" s="470"/>
      <c r="H52" s="50">
        <f t="shared" si="20"/>
        <v>0</v>
      </c>
      <c r="I52" s="471"/>
      <c r="J52" s="453"/>
      <c r="K52" s="71">
        <f t="shared" si="21"/>
        <v>0</v>
      </c>
      <c r="L52" s="471"/>
      <c r="M52" s="453"/>
      <c r="N52" s="71">
        <f t="shared" si="22"/>
        <v>0</v>
      </c>
      <c r="O52" s="471"/>
      <c r="P52" s="453"/>
      <c r="Q52" s="71">
        <f t="shared" si="23"/>
        <v>0</v>
      </c>
      <c r="R52" s="471"/>
      <c r="S52" s="453"/>
      <c r="T52" s="71">
        <f t="shared" si="24"/>
        <v>0</v>
      </c>
      <c r="U52" s="471"/>
      <c r="V52" s="474"/>
      <c r="W52" s="71">
        <f t="shared" si="25"/>
        <v>0</v>
      </c>
      <c r="X52" s="471"/>
      <c r="Y52" s="474"/>
    </row>
    <row r="53" spans="1:25" x14ac:dyDescent="0.3">
      <c r="A53" s="43" t="str">
        <f>IF(Rahmenbedingungen!I24="","",Rahmenbedingungen!I24)</f>
        <v>Vgl. LG 2.1</v>
      </c>
      <c r="B53" s="44">
        <f>SUM(B54:B60)</f>
        <v>2</v>
      </c>
      <c r="C53" s="43">
        <f t="shared" ref="C53:Y53" si="26">SUM(C54:C60)</f>
        <v>1</v>
      </c>
      <c r="D53" s="74">
        <f t="shared" si="26"/>
        <v>1</v>
      </c>
      <c r="E53" s="45">
        <f t="shared" si="26"/>
        <v>3</v>
      </c>
      <c r="F53" s="43">
        <f t="shared" si="26"/>
        <v>1</v>
      </c>
      <c r="G53" s="74">
        <f t="shared" si="26"/>
        <v>2</v>
      </c>
      <c r="H53" s="45">
        <f t="shared" si="26"/>
        <v>0</v>
      </c>
      <c r="I53" s="43">
        <f t="shared" si="26"/>
        <v>0</v>
      </c>
      <c r="J53" s="74">
        <f t="shared" si="26"/>
        <v>0</v>
      </c>
      <c r="K53" s="45">
        <f t="shared" si="26"/>
        <v>16</v>
      </c>
      <c r="L53" s="43">
        <f t="shared" si="26"/>
        <v>14</v>
      </c>
      <c r="M53" s="74">
        <f t="shared" si="26"/>
        <v>2</v>
      </c>
      <c r="N53" s="45">
        <f t="shared" si="26"/>
        <v>28</v>
      </c>
      <c r="O53" s="43">
        <f t="shared" si="26"/>
        <v>26</v>
      </c>
      <c r="P53" s="74">
        <f t="shared" si="26"/>
        <v>2</v>
      </c>
      <c r="Q53" s="45">
        <f t="shared" si="26"/>
        <v>0</v>
      </c>
      <c r="R53" s="43">
        <f t="shared" si="26"/>
        <v>0</v>
      </c>
      <c r="S53" s="74">
        <f t="shared" si="26"/>
        <v>0</v>
      </c>
      <c r="T53" s="45">
        <f t="shared" si="26"/>
        <v>0</v>
      </c>
      <c r="U53" s="43">
        <f t="shared" si="26"/>
        <v>0</v>
      </c>
      <c r="V53" s="83">
        <f t="shared" si="26"/>
        <v>0</v>
      </c>
      <c r="W53" s="45">
        <f t="shared" si="26"/>
        <v>0</v>
      </c>
      <c r="X53" s="43">
        <f t="shared" si="26"/>
        <v>0</v>
      </c>
      <c r="Y53" s="83">
        <f t="shared" si="26"/>
        <v>0</v>
      </c>
    </row>
    <row r="54" spans="1:25" x14ac:dyDescent="0.3">
      <c r="A54" s="43" t="str">
        <f>IF(Rahmenbedingungen!I25="","",Rahmenbedingungen!I25)</f>
        <v>E 12</v>
      </c>
      <c r="B54" s="44">
        <f t="shared" ref="B54:B60" si="27">C54+D54</f>
        <v>0</v>
      </c>
      <c r="C54" s="463"/>
      <c r="D54" s="468"/>
      <c r="E54" s="45">
        <f t="shared" ref="E54:E60" si="28">F54+G54</f>
        <v>0</v>
      </c>
      <c r="F54" s="464"/>
      <c r="G54" s="466"/>
      <c r="H54" s="45">
        <f t="shared" ref="H54:H60" si="29">I54+J54</f>
        <v>0</v>
      </c>
      <c r="I54" s="464"/>
      <c r="J54" s="466"/>
      <c r="K54" s="45">
        <f t="shared" ref="K54:K60" si="30">L54+M54</f>
        <v>0</v>
      </c>
      <c r="L54" s="464"/>
      <c r="M54" s="466"/>
      <c r="N54" s="45">
        <f t="shared" ref="N54:N60" si="31">O54+P54</f>
        <v>0</v>
      </c>
      <c r="O54" s="464"/>
      <c r="P54" s="466"/>
      <c r="Q54" s="45">
        <f t="shared" ref="Q54:Q60" si="32">R54+S54</f>
        <v>0</v>
      </c>
      <c r="R54" s="464"/>
      <c r="S54" s="466"/>
      <c r="T54" s="45">
        <f t="shared" ref="T54:T60" si="33">U54+V54</f>
        <v>0</v>
      </c>
      <c r="U54" s="464"/>
      <c r="V54" s="472"/>
      <c r="W54" s="45">
        <f t="shared" ref="W54:W60" si="34">X54+Y54</f>
        <v>0</v>
      </c>
      <c r="X54" s="464"/>
      <c r="Y54" s="472"/>
    </row>
    <row r="55" spans="1:25" x14ac:dyDescent="0.3">
      <c r="A55" s="43" t="str">
        <f>IF(Rahmenbedingungen!I26="","",Rahmenbedingungen!I26)</f>
        <v>E 11</v>
      </c>
      <c r="B55" s="44">
        <f t="shared" si="27"/>
        <v>1</v>
      </c>
      <c r="C55" s="463">
        <v>1</v>
      </c>
      <c r="D55" s="468"/>
      <c r="E55" s="45">
        <f t="shared" si="28"/>
        <v>0</v>
      </c>
      <c r="F55" s="464"/>
      <c r="G55" s="466"/>
      <c r="H55" s="45">
        <f t="shared" si="29"/>
        <v>0</v>
      </c>
      <c r="I55" s="464"/>
      <c r="J55" s="466"/>
      <c r="K55" s="45">
        <f t="shared" si="30"/>
        <v>0</v>
      </c>
      <c r="L55" s="464"/>
      <c r="M55" s="466"/>
      <c r="N55" s="45">
        <f t="shared" si="31"/>
        <v>0</v>
      </c>
      <c r="O55" s="464"/>
      <c r="P55" s="466"/>
      <c r="Q55" s="45">
        <f t="shared" si="32"/>
        <v>0</v>
      </c>
      <c r="R55" s="464"/>
      <c r="S55" s="466"/>
      <c r="T55" s="45">
        <f t="shared" si="33"/>
        <v>0</v>
      </c>
      <c r="U55" s="464"/>
      <c r="V55" s="472"/>
      <c r="W55" s="45">
        <f t="shared" si="34"/>
        <v>0</v>
      </c>
      <c r="X55" s="464"/>
      <c r="Y55" s="472"/>
    </row>
    <row r="56" spans="1:25" x14ac:dyDescent="0.3">
      <c r="A56" s="43" t="str">
        <f>IF(Rahmenbedingungen!I27="","",Rahmenbedingungen!I27)</f>
        <v>E 10</v>
      </c>
      <c r="B56" s="44">
        <f t="shared" si="27"/>
        <v>0</v>
      </c>
      <c r="C56" s="463"/>
      <c r="D56" s="468"/>
      <c r="E56" s="45">
        <f t="shared" si="28"/>
        <v>0</v>
      </c>
      <c r="F56" s="464"/>
      <c r="G56" s="466"/>
      <c r="H56" s="45">
        <f t="shared" si="29"/>
        <v>0</v>
      </c>
      <c r="I56" s="464"/>
      <c r="J56" s="466"/>
      <c r="K56" s="45">
        <f t="shared" si="30"/>
        <v>2</v>
      </c>
      <c r="L56" s="464"/>
      <c r="M56" s="466">
        <v>2</v>
      </c>
      <c r="N56" s="45">
        <f t="shared" si="31"/>
        <v>24</v>
      </c>
      <c r="O56" s="464">
        <v>24</v>
      </c>
      <c r="P56" s="466"/>
      <c r="Q56" s="45">
        <f t="shared" si="32"/>
        <v>0</v>
      </c>
      <c r="R56" s="464"/>
      <c r="S56" s="466"/>
      <c r="T56" s="45">
        <f t="shared" si="33"/>
        <v>0</v>
      </c>
      <c r="U56" s="464"/>
      <c r="V56" s="472"/>
      <c r="W56" s="45">
        <f t="shared" si="34"/>
        <v>0</v>
      </c>
      <c r="X56" s="464"/>
      <c r="Y56" s="472"/>
    </row>
    <row r="57" spans="1:25" x14ac:dyDescent="0.3">
      <c r="A57" s="43" t="str">
        <f>IF(Rahmenbedingungen!I28="","",Rahmenbedingungen!I28)</f>
        <v>E 9 c</v>
      </c>
      <c r="B57" s="44">
        <f t="shared" si="27"/>
        <v>1</v>
      </c>
      <c r="C57" s="463"/>
      <c r="D57" s="468">
        <v>1</v>
      </c>
      <c r="E57" s="45">
        <f t="shared" si="28"/>
        <v>3</v>
      </c>
      <c r="F57" s="464">
        <v>1</v>
      </c>
      <c r="G57" s="466">
        <v>2</v>
      </c>
      <c r="H57" s="45">
        <f t="shared" si="29"/>
        <v>0</v>
      </c>
      <c r="I57" s="464"/>
      <c r="J57" s="466"/>
      <c r="K57" s="45">
        <f t="shared" si="30"/>
        <v>14</v>
      </c>
      <c r="L57" s="464">
        <v>14</v>
      </c>
      <c r="M57" s="466"/>
      <c r="N57" s="45">
        <f t="shared" si="31"/>
        <v>2</v>
      </c>
      <c r="O57" s="464"/>
      <c r="P57" s="466">
        <v>2</v>
      </c>
      <c r="Q57" s="45">
        <f t="shared" si="32"/>
        <v>0</v>
      </c>
      <c r="R57" s="464"/>
      <c r="S57" s="466"/>
      <c r="T57" s="45">
        <f t="shared" si="33"/>
        <v>0</v>
      </c>
      <c r="U57" s="464"/>
      <c r="V57" s="472"/>
      <c r="W57" s="45">
        <f t="shared" si="34"/>
        <v>0</v>
      </c>
      <c r="X57" s="464"/>
      <c r="Y57" s="472"/>
    </row>
    <row r="58" spans="1:25" x14ac:dyDescent="0.3">
      <c r="A58" s="43" t="str">
        <f>IF(Rahmenbedingungen!I29="","",Rahmenbedingungen!I29)</f>
        <v>E 9 b</v>
      </c>
      <c r="B58" s="44">
        <f t="shared" si="27"/>
        <v>0</v>
      </c>
      <c r="C58" s="463"/>
      <c r="D58" s="468"/>
      <c r="E58" s="45">
        <f t="shared" si="28"/>
        <v>0</v>
      </c>
      <c r="F58" s="464"/>
      <c r="G58" s="466"/>
      <c r="H58" s="45">
        <f t="shared" si="29"/>
        <v>0</v>
      </c>
      <c r="I58" s="464"/>
      <c r="J58" s="466"/>
      <c r="K58" s="45">
        <f t="shared" si="30"/>
        <v>0</v>
      </c>
      <c r="L58" s="464"/>
      <c r="M58" s="466"/>
      <c r="N58" s="45">
        <f t="shared" si="31"/>
        <v>2</v>
      </c>
      <c r="O58" s="464">
        <v>2</v>
      </c>
      <c r="P58" s="466"/>
      <c r="Q58" s="45">
        <f t="shared" si="32"/>
        <v>0</v>
      </c>
      <c r="R58" s="464"/>
      <c r="S58" s="466"/>
      <c r="T58" s="45">
        <f t="shared" si="33"/>
        <v>0</v>
      </c>
      <c r="U58" s="464"/>
      <c r="V58" s="472"/>
      <c r="W58" s="45">
        <f t="shared" si="34"/>
        <v>0</v>
      </c>
      <c r="X58" s="464"/>
      <c r="Y58" s="472"/>
    </row>
    <row r="59" spans="1:25" x14ac:dyDescent="0.3">
      <c r="A59" s="43" t="str">
        <f>IF(Rahmenbedingungen!I30="","",Rahmenbedingungen!I30)</f>
        <v/>
      </c>
      <c r="B59" s="44">
        <f t="shared" si="27"/>
        <v>0</v>
      </c>
      <c r="C59" s="463"/>
      <c r="D59" s="468"/>
      <c r="E59" s="45">
        <f t="shared" si="28"/>
        <v>0</v>
      </c>
      <c r="F59" s="464"/>
      <c r="G59" s="466"/>
      <c r="H59" s="45">
        <f t="shared" si="29"/>
        <v>0</v>
      </c>
      <c r="I59" s="464"/>
      <c r="J59" s="466"/>
      <c r="K59" s="45">
        <f t="shared" si="30"/>
        <v>0</v>
      </c>
      <c r="L59" s="464"/>
      <c r="M59" s="466"/>
      <c r="N59" s="45">
        <f t="shared" si="31"/>
        <v>0</v>
      </c>
      <c r="O59" s="464"/>
      <c r="P59" s="466"/>
      <c r="Q59" s="45">
        <f t="shared" si="32"/>
        <v>0</v>
      </c>
      <c r="R59" s="464"/>
      <c r="S59" s="466"/>
      <c r="T59" s="45">
        <f t="shared" si="33"/>
        <v>0</v>
      </c>
      <c r="U59" s="464"/>
      <c r="V59" s="472"/>
      <c r="W59" s="45">
        <f t="shared" si="34"/>
        <v>0</v>
      </c>
      <c r="X59" s="464"/>
      <c r="Y59" s="472"/>
    </row>
    <row r="60" spans="1:25" ht="14.5" thickBot="1" x14ac:dyDescent="0.35">
      <c r="A60" s="43" t="str">
        <f>IF(Rahmenbedingungen!I31="","",Rahmenbedingungen!I31)</f>
        <v/>
      </c>
      <c r="B60" s="51">
        <f t="shared" si="27"/>
        <v>0</v>
      </c>
      <c r="C60" s="469"/>
      <c r="D60" s="470"/>
      <c r="E60" s="71">
        <f t="shared" si="28"/>
        <v>0</v>
      </c>
      <c r="F60" s="471"/>
      <c r="G60" s="453"/>
      <c r="H60" s="71">
        <f t="shared" si="29"/>
        <v>0</v>
      </c>
      <c r="I60" s="471"/>
      <c r="J60" s="453"/>
      <c r="K60" s="71">
        <f t="shared" si="30"/>
        <v>0</v>
      </c>
      <c r="L60" s="471"/>
      <c r="M60" s="453"/>
      <c r="N60" s="71">
        <f t="shared" si="31"/>
        <v>0</v>
      </c>
      <c r="O60" s="471"/>
      <c r="P60" s="453"/>
      <c r="Q60" s="71">
        <f t="shared" si="32"/>
        <v>0</v>
      </c>
      <c r="R60" s="471"/>
      <c r="S60" s="453"/>
      <c r="T60" s="71">
        <f t="shared" si="33"/>
        <v>0</v>
      </c>
      <c r="U60" s="471"/>
      <c r="V60" s="474"/>
      <c r="W60" s="71">
        <f t="shared" si="34"/>
        <v>0</v>
      </c>
      <c r="X60" s="471"/>
      <c r="Y60" s="474"/>
    </row>
    <row r="61" spans="1:25" x14ac:dyDescent="0.3">
      <c r="A61" s="77" t="str">
        <f>IF(Rahmenbedingungen!I32="","",Rahmenbedingungen!I32)</f>
        <v>Vgl. LG 1.2</v>
      </c>
      <c r="B61" s="75">
        <f>SUM(B62:B68)</f>
        <v>5</v>
      </c>
      <c r="C61" s="76">
        <f t="shared" ref="C61:Y61" si="35">SUM(C62:C68)</f>
        <v>3</v>
      </c>
      <c r="D61" s="76">
        <f t="shared" si="35"/>
        <v>2</v>
      </c>
      <c r="E61" s="75">
        <f t="shared" si="35"/>
        <v>0</v>
      </c>
      <c r="F61" s="76">
        <f t="shared" si="35"/>
        <v>0</v>
      </c>
      <c r="G61" s="76">
        <f t="shared" si="35"/>
        <v>0</v>
      </c>
      <c r="H61" s="75">
        <f t="shared" si="35"/>
        <v>5</v>
      </c>
      <c r="I61" s="76">
        <f t="shared" si="35"/>
        <v>3</v>
      </c>
      <c r="J61" s="76">
        <f t="shared" si="35"/>
        <v>2</v>
      </c>
      <c r="K61" s="75">
        <f t="shared" si="35"/>
        <v>3</v>
      </c>
      <c r="L61" s="76">
        <f t="shared" si="35"/>
        <v>1</v>
      </c>
      <c r="M61" s="76">
        <f t="shared" si="35"/>
        <v>2</v>
      </c>
      <c r="N61" s="75">
        <f t="shared" si="35"/>
        <v>8</v>
      </c>
      <c r="O61" s="76">
        <f t="shared" si="35"/>
        <v>4</v>
      </c>
      <c r="P61" s="76">
        <f t="shared" si="35"/>
        <v>4</v>
      </c>
      <c r="Q61" s="75">
        <f t="shared" si="35"/>
        <v>4</v>
      </c>
      <c r="R61" s="76">
        <f t="shared" si="35"/>
        <v>2</v>
      </c>
      <c r="S61" s="76">
        <f t="shared" si="35"/>
        <v>2</v>
      </c>
      <c r="T61" s="75">
        <f t="shared" si="35"/>
        <v>5</v>
      </c>
      <c r="U61" s="76">
        <f t="shared" si="35"/>
        <v>3</v>
      </c>
      <c r="V61" s="76">
        <f t="shared" si="35"/>
        <v>2</v>
      </c>
      <c r="W61" s="75">
        <f t="shared" si="35"/>
        <v>0</v>
      </c>
      <c r="X61" s="76">
        <f t="shared" si="35"/>
        <v>0</v>
      </c>
      <c r="Y61" s="43">
        <f t="shared" si="35"/>
        <v>0</v>
      </c>
    </row>
    <row r="62" spans="1:25" x14ac:dyDescent="0.3">
      <c r="A62" s="43" t="str">
        <f>IF(Rahmenbedingungen!I33="","",Rahmenbedingungen!I33)</f>
        <v>E 9 a</v>
      </c>
      <c r="B62" s="44">
        <f t="shared" ref="B62:B68" si="36">C62+D62</f>
        <v>3</v>
      </c>
      <c r="C62" s="463">
        <v>3</v>
      </c>
      <c r="D62" s="468"/>
      <c r="E62" s="45">
        <f t="shared" ref="E62:E68" si="37">F62+G62</f>
        <v>0</v>
      </c>
      <c r="F62" s="463"/>
      <c r="G62" s="468"/>
      <c r="H62" s="45">
        <f t="shared" ref="H62:H68" si="38">I62+J62</f>
        <v>0</v>
      </c>
      <c r="I62" s="463"/>
      <c r="J62" s="468"/>
      <c r="K62" s="45">
        <f t="shared" ref="K62:K68" si="39">L62+M62</f>
        <v>0</v>
      </c>
      <c r="L62" s="463"/>
      <c r="M62" s="468"/>
      <c r="N62" s="45">
        <f t="shared" ref="N62:N68" si="40">O62+P62</f>
        <v>4</v>
      </c>
      <c r="O62" s="463">
        <v>4</v>
      </c>
      <c r="P62" s="468"/>
      <c r="Q62" s="45">
        <f t="shared" ref="Q62:Q68" si="41">R62+S62</f>
        <v>0</v>
      </c>
      <c r="R62" s="463"/>
      <c r="S62" s="468"/>
      <c r="T62" s="45">
        <f t="shared" ref="T62:T68" si="42">U62+V62</f>
        <v>0</v>
      </c>
      <c r="U62" s="463"/>
      <c r="V62" s="473"/>
      <c r="W62" s="45">
        <f t="shared" ref="W62:W68" si="43">X62+Y62</f>
        <v>0</v>
      </c>
      <c r="X62" s="463"/>
      <c r="Y62" s="473"/>
    </row>
    <row r="63" spans="1:25" x14ac:dyDescent="0.3">
      <c r="A63" s="43" t="str">
        <f>IF(Rahmenbedingungen!I34="","",Rahmenbedingungen!I34)</f>
        <v>E 8</v>
      </c>
      <c r="B63" s="44">
        <f t="shared" si="36"/>
        <v>0</v>
      </c>
      <c r="C63" s="463"/>
      <c r="D63" s="468"/>
      <c r="E63" s="45">
        <f t="shared" si="37"/>
        <v>0</v>
      </c>
      <c r="F63" s="464"/>
      <c r="G63" s="466"/>
      <c r="H63" s="45">
        <f t="shared" si="38"/>
        <v>5</v>
      </c>
      <c r="I63" s="464">
        <v>3</v>
      </c>
      <c r="J63" s="466">
        <v>2</v>
      </c>
      <c r="K63" s="45">
        <f t="shared" si="39"/>
        <v>2</v>
      </c>
      <c r="L63" s="464"/>
      <c r="M63" s="466">
        <v>2</v>
      </c>
      <c r="N63" s="45">
        <f t="shared" si="40"/>
        <v>0</v>
      </c>
      <c r="O63" s="464"/>
      <c r="P63" s="466"/>
      <c r="Q63" s="45">
        <f t="shared" si="41"/>
        <v>2</v>
      </c>
      <c r="R63" s="464"/>
      <c r="S63" s="466">
        <v>2</v>
      </c>
      <c r="T63" s="45">
        <f t="shared" si="42"/>
        <v>0</v>
      </c>
      <c r="U63" s="464"/>
      <c r="V63" s="472"/>
      <c r="W63" s="45">
        <f t="shared" si="43"/>
        <v>0</v>
      </c>
      <c r="X63" s="464"/>
      <c r="Y63" s="472"/>
    </row>
    <row r="64" spans="1:25" x14ac:dyDescent="0.3">
      <c r="A64" s="43" t="str">
        <f>IF(Rahmenbedingungen!I35="","",Rahmenbedingungen!I35)</f>
        <v>E 7</v>
      </c>
      <c r="B64" s="44">
        <f t="shared" si="36"/>
        <v>0</v>
      </c>
      <c r="C64" s="463"/>
      <c r="D64" s="468"/>
      <c r="E64" s="45">
        <f t="shared" si="37"/>
        <v>0</v>
      </c>
      <c r="F64" s="464"/>
      <c r="G64" s="466"/>
      <c r="H64" s="45">
        <f t="shared" si="38"/>
        <v>0</v>
      </c>
      <c r="I64" s="464"/>
      <c r="J64" s="466"/>
      <c r="K64" s="45">
        <f t="shared" si="39"/>
        <v>1</v>
      </c>
      <c r="L64" s="464">
        <v>1</v>
      </c>
      <c r="M64" s="466"/>
      <c r="N64" s="45">
        <f t="shared" si="40"/>
        <v>0</v>
      </c>
      <c r="O64" s="464"/>
      <c r="P64" s="466"/>
      <c r="Q64" s="45">
        <f t="shared" si="41"/>
        <v>0</v>
      </c>
      <c r="R64" s="464"/>
      <c r="S64" s="466"/>
      <c r="T64" s="45">
        <f t="shared" si="42"/>
        <v>3</v>
      </c>
      <c r="U64" s="464">
        <v>3</v>
      </c>
      <c r="V64" s="472"/>
      <c r="W64" s="45">
        <f t="shared" si="43"/>
        <v>0</v>
      </c>
      <c r="X64" s="464"/>
      <c r="Y64" s="472"/>
    </row>
    <row r="65" spans="1:28" x14ac:dyDescent="0.3">
      <c r="A65" s="43" t="str">
        <f>IF(Rahmenbedingungen!I36="","",Rahmenbedingungen!I36)</f>
        <v>E 6</v>
      </c>
      <c r="B65" s="44">
        <f t="shared" si="36"/>
        <v>2</v>
      </c>
      <c r="C65" s="463"/>
      <c r="D65" s="468">
        <v>2</v>
      </c>
      <c r="E65" s="45">
        <f t="shared" si="37"/>
        <v>0</v>
      </c>
      <c r="F65" s="464"/>
      <c r="G65" s="466"/>
      <c r="H65" s="45">
        <f t="shared" si="38"/>
        <v>0</v>
      </c>
      <c r="I65" s="464"/>
      <c r="J65" s="466"/>
      <c r="K65" s="45">
        <f t="shared" si="39"/>
        <v>0</v>
      </c>
      <c r="L65" s="464"/>
      <c r="M65" s="466"/>
      <c r="N65" s="45">
        <f t="shared" si="40"/>
        <v>4</v>
      </c>
      <c r="O65" s="464"/>
      <c r="P65" s="466">
        <v>4</v>
      </c>
      <c r="Q65" s="45">
        <f t="shared" si="41"/>
        <v>2</v>
      </c>
      <c r="R65" s="464">
        <v>2</v>
      </c>
      <c r="S65" s="466"/>
      <c r="T65" s="45">
        <f t="shared" si="42"/>
        <v>0</v>
      </c>
      <c r="U65" s="464"/>
      <c r="V65" s="472"/>
      <c r="W65" s="45">
        <f t="shared" si="43"/>
        <v>0</v>
      </c>
      <c r="X65" s="464"/>
      <c r="Y65" s="472"/>
    </row>
    <row r="66" spans="1:28" x14ac:dyDescent="0.3">
      <c r="A66" s="43" t="str">
        <f>IF(Rahmenbedingungen!I37="","",Rahmenbedingungen!I37)</f>
        <v>E 5</v>
      </c>
      <c r="B66" s="44">
        <f t="shared" si="36"/>
        <v>0</v>
      </c>
      <c r="C66" s="463"/>
      <c r="D66" s="468"/>
      <c r="E66" s="45">
        <f t="shared" si="37"/>
        <v>0</v>
      </c>
      <c r="F66" s="464"/>
      <c r="G66" s="466"/>
      <c r="H66" s="45">
        <f t="shared" si="38"/>
        <v>0</v>
      </c>
      <c r="I66" s="464"/>
      <c r="J66" s="466"/>
      <c r="K66" s="45">
        <f t="shared" si="39"/>
        <v>0</v>
      </c>
      <c r="L66" s="464"/>
      <c r="M66" s="466"/>
      <c r="N66" s="45">
        <f t="shared" si="40"/>
        <v>0</v>
      </c>
      <c r="O66" s="464"/>
      <c r="P66" s="466"/>
      <c r="Q66" s="45">
        <f t="shared" si="41"/>
        <v>0</v>
      </c>
      <c r="R66" s="464"/>
      <c r="S66" s="466"/>
      <c r="T66" s="45">
        <f t="shared" si="42"/>
        <v>2</v>
      </c>
      <c r="U66" s="464"/>
      <c r="V66" s="472">
        <v>2</v>
      </c>
      <c r="W66" s="45">
        <f t="shared" si="43"/>
        <v>0</v>
      </c>
      <c r="X66" s="464"/>
      <c r="Y66" s="472"/>
    </row>
    <row r="67" spans="1:28" x14ac:dyDescent="0.3">
      <c r="A67" s="43" t="str">
        <f>IF(Rahmenbedingungen!I38="","",Rahmenbedingungen!I38)</f>
        <v/>
      </c>
      <c r="B67" s="44">
        <f t="shared" si="36"/>
        <v>0</v>
      </c>
      <c r="C67" s="463"/>
      <c r="D67" s="468"/>
      <c r="E67" s="45">
        <f t="shared" si="37"/>
        <v>0</v>
      </c>
      <c r="F67" s="464"/>
      <c r="G67" s="466"/>
      <c r="H67" s="45">
        <f t="shared" si="38"/>
        <v>0</v>
      </c>
      <c r="I67" s="464"/>
      <c r="J67" s="466"/>
      <c r="K67" s="45">
        <f t="shared" si="39"/>
        <v>0</v>
      </c>
      <c r="L67" s="464"/>
      <c r="M67" s="466"/>
      <c r="N67" s="45">
        <f t="shared" si="40"/>
        <v>0</v>
      </c>
      <c r="O67" s="464"/>
      <c r="P67" s="466"/>
      <c r="Q67" s="45">
        <f t="shared" si="41"/>
        <v>0</v>
      </c>
      <c r="R67" s="464"/>
      <c r="S67" s="466"/>
      <c r="T67" s="45">
        <f t="shared" si="42"/>
        <v>0</v>
      </c>
      <c r="U67" s="464"/>
      <c r="V67" s="472"/>
      <c r="W67" s="45">
        <f t="shared" si="43"/>
        <v>0</v>
      </c>
      <c r="X67" s="464"/>
      <c r="Y67" s="472"/>
    </row>
    <row r="68" spans="1:28" ht="14.5" thickBot="1" x14ac:dyDescent="0.35">
      <c r="A68" s="43" t="str">
        <f>IF(Rahmenbedingungen!I39="","",Rahmenbedingungen!I39)</f>
        <v/>
      </c>
      <c r="B68" s="51">
        <f t="shared" si="36"/>
        <v>0</v>
      </c>
      <c r="C68" s="469"/>
      <c r="D68" s="470"/>
      <c r="E68" s="71">
        <f t="shared" si="37"/>
        <v>0</v>
      </c>
      <c r="F68" s="471"/>
      <c r="G68" s="453"/>
      <c r="H68" s="71">
        <f t="shared" si="38"/>
        <v>0</v>
      </c>
      <c r="I68" s="471"/>
      <c r="J68" s="453"/>
      <c r="K68" s="71">
        <f t="shared" si="39"/>
        <v>0</v>
      </c>
      <c r="L68" s="471"/>
      <c r="M68" s="453"/>
      <c r="N68" s="71">
        <f t="shared" si="40"/>
        <v>0</v>
      </c>
      <c r="O68" s="471"/>
      <c r="P68" s="453"/>
      <c r="Q68" s="71">
        <f t="shared" si="41"/>
        <v>0</v>
      </c>
      <c r="R68" s="471"/>
      <c r="S68" s="453"/>
      <c r="T68" s="71">
        <f t="shared" si="42"/>
        <v>0</v>
      </c>
      <c r="U68" s="471"/>
      <c r="V68" s="474"/>
      <c r="W68" s="71">
        <f t="shared" si="43"/>
        <v>0</v>
      </c>
      <c r="X68" s="471"/>
      <c r="Y68" s="474"/>
    </row>
    <row r="69" spans="1:28" x14ac:dyDescent="0.3">
      <c r="A69" s="77" t="str">
        <f>IF(Rahmenbedingungen!I40="","",Rahmenbedingungen!I40)</f>
        <v>Vgl. LG 1.1</v>
      </c>
      <c r="B69" s="44">
        <f>SUM(B70:B76)</f>
        <v>4</v>
      </c>
      <c r="C69" s="43">
        <f t="shared" ref="C69:Y69" si="44">SUM(C70:C76)</f>
        <v>3</v>
      </c>
      <c r="D69" s="74">
        <f t="shared" si="44"/>
        <v>1</v>
      </c>
      <c r="E69" s="45">
        <f t="shared" si="44"/>
        <v>2</v>
      </c>
      <c r="F69" s="70">
        <f t="shared" si="44"/>
        <v>1</v>
      </c>
      <c r="G69" s="78">
        <f t="shared" si="44"/>
        <v>1</v>
      </c>
      <c r="H69" s="45">
        <f t="shared" si="44"/>
        <v>3</v>
      </c>
      <c r="I69" s="70">
        <f t="shared" si="44"/>
        <v>1</v>
      </c>
      <c r="J69" s="78">
        <f t="shared" si="44"/>
        <v>2</v>
      </c>
      <c r="K69" s="45">
        <f t="shared" si="44"/>
        <v>2</v>
      </c>
      <c r="L69" s="70">
        <f t="shared" si="44"/>
        <v>1</v>
      </c>
      <c r="M69" s="78">
        <f t="shared" si="44"/>
        <v>1</v>
      </c>
      <c r="N69" s="45">
        <f t="shared" si="44"/>
        <v>5</v>
      </c>
      <c r="O69" s="70">
        <f t="shared" si="44"/>
        <v>2</v>
      </c>
      <c r="P69" s="78">
        <f t="shared" si="44"/>
        <v>3</v>
      </c>
      <c r="Q69" s="45">
        <f t="shared" si="44"/>
        <v>2</v>
      </c>
      <c r="R69" s="70">
        <f t="shared" si="44"/>
        <v>1</v>
      </c>
      <c r="S69" s="78">
        <f t="shared" si="44"/>
        <v>1</v>
      </c>
      <c r="T69" s="45">
        <f t="shared" si="44"/>
        <v>2</v>
      </c>
      <c r="U69" s="70">
        <f t="shared" si="44"/>
        <v>1</v>
      </c>
      <c r="V69" s="85">
        <f t="shared" si="44"/>
        <v>1</v>
      </c>
      <c r="W69" s="45">
        <f t="shared" si="44"/>
        <v>2</v>
      </c>
      <c r="X69" s="70">
        <f t="shared" si="44"/>
        <v>1</v>
      </c>
      <c r="Y69" s="85">
        <f t="shared" si="44"/>
        <v>1</v>
      </c>
    </row>
    <row r="70" spans="1:28" x14ac:dyDescent="0.3">
      <c r="A70" s="43" t="str">
        <f>IF(Rahmenbedingungen!I41="","",Rahmenbedingungen!I41)</f>
        <v>E 4</v>
      </c>
      <c r="B70" s="44">
        <f t="shared" ref="B70:B77" si="45">C70+D70</f>
        <v>2</v>
      </c>
      <c r="C70" s="618">
        <v>1</v>
      </c>
      <c r="D70" s="619">
        <v>1</v>
      </c>
      <c r="E70" s="45">
        <f t="shared" ref="E70:E77" si="46">F70+G70</f>
        <v>2</v>
      </c>
      <c r="F70" s="464">
        <v>1</v>
      </c>
      <c r="G70" s="466">
        <v>1</v>
      </c>
      <c r="H70" s="45">
        <f t="shared" ref="H70:H77" si="47">I70+J70</f>
        <v>2</v>
      </c>
      <c r="I70" s="464">
        <v>1</v>
      </c>
      <c r="J70" s="466">
        <v>1</v>
      </c>
      <c r="K70" s="45">
        <f t="shared" ref="K70:K77" si="48">L70+M70</f>
        <v>2</v>
      </c>
      <c r="L70" s="464">
        <v>1</v>
      </c>
      <c r="M70" s="466">
        <v>1</v>
      </c>
      <c r="N70" s="45">
        <f t="shared" ref="N70:N77" si="49">O70+P70</f>
        <v>2</v>
      </c>
      <c r="O70" s="464">
        <v>1</v>
      </c>
      <c r="P70" s="466">
        <v>1</v>
      </c>
      <c r="Q70" s="45">
        <f t="shared" ref="Q70:Q77" si="50">R70+S70</f>
        <v>2</v>
      </c>
      <c r="R70" s="464">
        <v>1</v>
      </c>
      <c r="S70" s="466">
        <v>1</v>
      </c>
      <c r="T70" s="45">
        <f t="shared" ref="T70:T77" si="51">U70+V70</f>
        <v>2</v>
      </c>
      <c r="U70" s="464">
        <v>1</v>
      </c>
      <c r="V70" s="472">
        <v>1</v>
      </c>
      <c r="W70" s="45">
        <f t="shared" ref="W70:W77" si="52">X70+Y70</f>
        <v>2</v>
      </c>
      <c r="X70" s="464">
        <v>1</v>
      </c>
      <c r="Y70" s="472">
        <v>1</v>
      </c>
    </row>
    <row r="71" spans="1:28" x14ac:dyDescent="0.3">
      <c r="A71" s="43" t="str">
        <f>IF(Rahmenbedingungen!I42="","",Rahmenbedingungen!I42)</f>
        <v>E 3</v>
      </c>
      <c r="B71" s="44">
        <f t="shared" si="45"/>
        <v>1</v>
      </c>
      <c r="C71" s="618">
        <v>1</v>
      </c>
      <c r="D71" s="619"/>
      <c r="E71" s="45">
        <f t="shared" si="46"/>
        <v>0</v>
      </c>
      <c r="F71" s="618"/>
      <c r="G71" s="619"/>
      <c r="H71" s="45">
        <f t="shared" si="47"/>
        <v>0</v>
      </c>
      <c r="I71" s="618"/>
      <c r="J71" s="619"/>
      <c r="K71" s="45">
        <f t="shared" si="48"/>
        <v>0</v>
      </c>
      <c r="L71" s="618"/>
      <c r="M71" s="619"/>
      <c r="N71" s="45">
        <f t="shared" si="49"/>
        <v>3</v>
      </c>
      <c r="O71" s="618">
        <v>1</v>
      </c>
      <c r="P71" s="619">
        <v>2</v>
      </c>
      <c r="Q71" s="45">
        <f t="shared" si="50"/>
        <v>0</v>
      </c>
      <c r="R71" s="618"/>
      <c r="S71" s="619"/>
      <c r="T71" s="45">
        <f t="shared" si="51"/>
        <v>0</v>
      </c>
      <c r="U71" s="618"/>
      <c r="V71" s="473"/>
      <c r="W71" s="45">
        <f t="shared" si="52"/>
        <v>0</v>
      </c>
      <c r="X71" s="618"/>
      <c r="Y71" s="473"/>
    </row>
    <row r="72" spans="1:28" x14ac:dyDescent="0.3">
      <c r="A72" s="43" t="s">
        <v>121</v>
      </c>
      <c r="B72" s="44">
        <f t="shared" si="45"/>
        <v>0</v>
      </c>
      <c r="C72" s="618"/>
      <c r="D72" s="619"/>
      <c r="E72" s="45">
        <f t="shared" si="46"/>
        <v>0</v>
      </c>
      <c r="F72" s="464"/>
      <c r="G72" s="466"/>
      <c r="H72" s="45">
        <f t="shared" si="47"/>
        <v>0</v>
      </c>
      <c r="I72" s="464"/>
      <c r="J72" s="466"/>
      <c r="K72" s="45">
        <f t="shared" si="48"/>
        <v>0</v>
      </c>
      <c r="L72" s="464"/>
      <c r="M72" s="466"/>
      <c r="N72" s="45">
        <f t="shared" si="49"/>
        <v>0</v>
      </c>
      <c r="O72" s="464"/>
      <c r="P72" s="466"/>
      <c r="Q72" s="45">
        <f t="shared" si="50"/>
        <v>0</v>
      </c>
      <c r="R72" s="464"/>
      <c r="S72" s="466"/>
      <c r="T72" s="45">
        <f t="shared" si="51"/>
        <v>0</v>
      </c>
      <c r="U72" s="464"/>
      <c r="V72" s="472"/>
      <c r="W72" s="45">
        <f t="shared" si="52"/>
        <v>0</v>
      </c>
      <c r="X72" s="464"/>
      <c r="Y72" s="472"/>
    </row>
    <row r="73" spans="1:28" x14ac:dyDescent="0.3">
      <c r="A73" s="43" t="str">
        <f>IF(Rahmenbedingungen!I44="","",Rahmenbedingungen!I44)</f>
        <v>E 1</v>
      </c>
      <c r="B73" s="44">
        <f t="shared" si="45"/>
        <v>0</v>
      </c>
      <c r="C73" s="618"/>
      <c r="D73" s="619"/>
      <c r="E73" s="45">
        <f t="shared" si="46"/>
        <v>0</v>
      </c>
      <c r="F73" s="464"/>
      <c r="G73" s="466"/>
      <c r="H73" s="45">
        <f t="shared" si="47"/>
        <v>1</v>
      </c>
      <c r="I73" s="464"/>
      <c r="J73" s="466">
        <v>1</v>
      </c>
      <c r="K73" s="45">
        <f t="shared" si="48"/>
        <v>0</v>
      </c>
      <c r="L73" s="464"/>
      <c r="M73" s="466"/>
      <c r="N73" s="45">
        <f t="shared" si="49"/>
        <v>0</v>
      </c>
      <c r="O73" s="464"/>
      <c r="P73" s="466"/>
      <c r="Q73" s="45">
        <f t="shared" si="50"/>
        <v>0</v>
      </c>
      <c r="R73" s="464"/>
      <c r="S73" s="466"/>
      <c r="T73" s="45">
        <f t="shared" si="51"/>
        <v>0</v>
      </c>
      <c r="U73" s="464"/>
      <c r="V73" s="472"/>
      <c r="W73" s="45">
        <f t="shared" si="52"/>
        <v>0</v>
      </c>
      <c r="X73" s="464"/>
      <c r="Y73" s="472"/>
    </row>
    <row r="74" spans="1:28" x14ac:dyDescent="0.3">
      <c r="A74" s="43" t="str">
        <f>IF(Rahmenbedingungen!I45="","",Rahmenbedingungen!I45)</f>
        <v/>
      </c>
      <c r="B74" s="44">
        <f t="shared" si="45"/>
        <v>1</v>
      </c>
      <c r="C74" s="618">
        <v>1</v>
      </c>
      <c r="D74" s="619"/>
      <c r="E74" s="45">
        <f t="shared" si="46"/>
        <v>0</v>
      </c>
      <c r="F74" s="464"/>
      <c r="G74" s="466"/>
      <c r="H74" s="45">
        <f t="shared" si="47"/>
        <v>0</v>
      </c>
      <c r="I74" s="464"/>
      <c r="J74" s="466"/>
      <c r="K74" s="45">
        <f t="shared" si="48"/>
        <v>0</v>
      </c>
      <c r="L74" s="464"/>
      <c r="M74" s="466"/>
      <c r="N74" s="45">
        <f t="shared" si="49"/>
        <v>0</v>
      </c>
      <c r="O74" s="464"/>
      <c r="P74" s="466"/>
      <c r="Q74" s="45">
        <f t="shared" si="50"/>
        <v>0</v>
      </c>
      <c r="R74" s="464"/>
      <c r="S74" s="466"/>
      <c r="T74" s="45">
        <f t="shared" si="51"/>
        <v>0</v>
      </c>
      <c r="U74" s="464"/>
      <c r="V74" s="472"/>
      <c r="W74" s="45">
        <f t="shared" si="52"/>
        <v>0</v>
      </c>
      <c r="X74" s="464"/>
      <c r="Y74" s="472"/>
    </row>
    <row r="75" spans="1:28" x14ac:dyDescent="0.3">
      <c r="A75" s="43" t="str">
        <f>IF(Rahmenbedingungen!I46="","",Rahmenbedingungen!I46)</f>
        <v/>
      </c>
      <c r="B75" s="44">
        <f t="shared" si="45"/>
        <v>0</v>
      </c>
      <c r="C75" s="618"/>
      <c r="D75" s="619"/>
      <c r="E75" s="45">
        <f t="shared" si="46"/>
        <v>0</v>
      </c>
      <c r="F75" s="464"/>
      <c r="G75" s="466"/>
      <c r="H75" s="45">
        <f t="shared" si="47"/>
        <v>0</v>
      </c>
      <c r="I75" s="464"/>
      <c r="J75" s="466"/>
      <c r="K75" s="45">
        <f t="shared" si="48"/>
        <v>0</v>
      </c>
      <c r="L75" s="464"/>
      <c r="M75" s="466"/>
      <c r="N75" s="45">
        <f t="shared" si="49"/>
        <v>0</v>
      </c>
      <c r="O75" s="464"/>
      <c r="P75" s="466"/>
      <c r="Q75" s="45">
        <f t="shared" si="50"/>
        <v>0</v>
      </c>
      <c r="R75" s="464"/>
      <c r="S75" s="466"/>
      <c r="T75" s="45">
        <f t="shared" si="51"/>
        <v>0</v>
      </c>
      <c r="U75" s="464"/>
      <c r="V75" s="472"/>
      <c r="W75" s="45">
        <f t="shared" si="52"/>
        <v>0</v>
      </c>
      <c r="X75" s="464"/>
      <c r="Y75" s="472"/>
    </row>
    <row r="76" spans="1:28" ht="14.5" thickBot="1" x14ac:dyDescent="0.35">
      <c r="A76" s="43" t="str">
        <f>IF(Rahmenbedingungen!I47="","",Rahmenbedingungen!I47)</f>
        <v/>
      </c>
      <c r="B76" s="51">
        <f t="shared" si="45"/>
        <v>0</v>
      </c>
      <c r="C76" s="469"/>
      <c r="D76" s="470"/>
      <c r="E76" s="71">
        <f t="shared" si="46"/>
        <v>0</v>
      </c>
      <c r="F76" s="471"/>
      <c r="G76" s="453"/>
      <c r="H76" s="71">
        <f t="shared" si="47"/>
        <v>0</v>
      </c>
      <c r="I76" s="471"/>
      <c r="J76" s="453"/>
      <c r="K76" s="71">
        <f t="shared" si="48"/>
        <v>0</v>
      </c>
      <c r="L76" s="471"/>
      <c r="M76" s="453"/>
      <c r="N76" s="71">
        <f t="shared" si="49"/>
        <v>0</v>
      </c>
      <c r="O76" s="471"/>
      <c r="P76" s="453"/>
      <c r="Q76" s="71">
        <f t="shared" si="50"/>
        <v>0</v>
      </c>
      <c r="R76" s="471"/>
      <c r="S76" s="453"/>
      <c r="T76" s="71">
        <f t="shared" si="51"/>
        <v>0</v>
      </c>
      <c r="U76" s="471"/>
      <c r="V76" s="474"/>
      <c r="W76" s="71">
        <f t="shared" si="52"/>
        <v>0</v>
      </c>
      <c r="X76" s="471"/>
      <c r="Y76" s="474"/>
    </row>
    <row r="77" spans="1:28" ht="14.5" thickBot="1" x14ac:dyDescent="0.35">
      <c r="A77" s="403" t="s">
        <v>219</v>
      </c>
      <c r="B77" s="51">
        <f t="shared" si="45"/>
        <v>5</v>
      </c>
      <c r="C77" s="469">
        <v>2</v>
      </c>
      <c r="D77" s="470">
        <v>3</v>
      </c>
      <c r="E77" s="71">
        <f t="shared" si="46"/>
        <v>3</v>
      </c>
      <c r="F77" s="471">
        <v>2</v>
      </c>
      <c r="G77" s="453">
        <v>1</v>
      </c>
      <c r="H77" s="71">
        <f t="shared" si="47"/>
        <v>3</v>
      </c>
      <c r="I77" s="471">
        <v>2</v>
      </c>
      <c r="J77" s="453">
        <v>1</v>
      </c>
      <c r="K77" s="71">
        <f t="shared" si="48"/>
        <v>0</v>
      </c>
      <c r="L77" s="471"/>
      <c r="M77" s="453"/>
      <c r="N77" s="71">
        <f t="shared" si="49"/>
        <v>0</v>
      </c>
      <c r="O77" s="471"/>
      <c r="P77" s="453"/>
      <c r="Q77" s="71">
        <f t="shared" si="50"/>
        <v>0</v>
      </c>
      <c r="R77" s="471"/>
      <c r="S77" s="453"/>
      <c r="T77" s="71">
        <f t="shared" si="51"/>
        <v>0</v>
      </c>
      <c r="U77" s="471">
        <v>0</v>
      </c>
      <c r="V77" s="474">
        <v>0</v>
      </c>
      <c r="W77" s="71">
        <f t="shared" si="52"/>
        <v>15</v>
      </c>
      <c r="X77" s="471">
        <v>12</v>
      </c>
      <c r="Y77" s="474">
        <v>3</v>
      </c>
    </row>
    <row r="78" spans="1:28" ht="42.5" thickBot="1" x14ac:dyDescent="0.35">
      <c r="A78" s="79" t="s">
        <v>123</v>
      </c>
      <c r="B78" s="80">
        <f>B45+B53+B61+B69+B77</f>
        <v>19</v>
      </c>
      <c r="C78" s="81">
        <f t="shared" ref="C78:Y78" si="53">C45+C53+C61+C69+C77</f>
        <v>12</v>
      </c>
      <c r="D78" s="82">
        <f t="shared" si="53"/>
        <v>7</v>
      </c>
      <c r="E78" s="80">
        <f t="shared" si="53"/>
        <v>32</v>
      </c>
      <c r="F78" s="81">
        <f t="shared" si="53"/>
        <v>26</v>
      </c>
      <c r="G78" s="82">
        <f t="shared" si="53"/>
        <v>6</v>
      </c>
      <c r="H78" s="80">
        <f t="shared" si="53"/>
        <v>11</v>
      </c>
      <c r="I78" s="81">
        <f t="shared" si="53"/>
        <v>6</v>
      </c>
      <c r="J78" s="82">
        <f t="shared" si="53"/>
        <v>5</v>
      </c>
      <c r="K78" s="80">
        <f t="shared" si="53"/>
        <v>21</v>
      </c>
      <c r="L78" s="81">
        <f t="shared" si="53"/>
        <v>16</v>
      </c>
      <c r="M78" s="82">
        <f t="shared" si="53"/>
        <v>5</v>
      </c>
      <c r="N78" s="80">
        <f t="shared" si="53"/>
        <v>41</v>
      </c>
      <c r="O78" s="81">
        <f t="shared" si="53"/>
        <v>32</v>
      </c>
      <c r="P78" s="82">
        <f t="shared" si="53"/>
        <v>9</v>
      </c>
      <c r="Q78" s="80">
        <f t="shared" si="53"/>
        <v>6</v>
      </c>
      <c r="R78" s="81">
        <f t="shared" si="53"/>
        <v>3</v>
      </c>
      <c r="S78" s="82">
        <f t="shared" si="53"/>
        <v>3</v>
      </c>
      <c r="T78" s="80">
        <f t="shared" si="53"/>
        <v>9</v>
      </c>
      <c r="U78" s="81">
        <f t="shared" si="53"/>
        <v>4</v>
      </c>
      <c r="V78" s="86">
        <f t="shared" si="53"/>
        <v>5</v>
      </c>
      <c r="W78" s="80">
        <f t="shared" si="53"/>
        <v>34</v>
      </c>
      <c r="X78" s="81">
        <f t="shared" si="53"/>
        <v>28</v>
      </c>
      <c r="Y78" s="86">
        <f t="shared" si="53"/>
        <v>6</v>
      </c>
    </row>
    <row r="79" spans="1:28" ht="14.5" thickTop="1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</row>
    <row r="80" spans="1:28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</row>
    <row r="81" spans="1:36" ht="14.5" thickBot="1" x14ac:dyDescent="0.35">
      <c r="A81" s="265" t="s">
        <v>295</v>
      </c>
      <c r="I81" s="109"/>
      <c r="K81" s="109"/>
      <c r="N81" s="109"/>
      <c r="P81" s="109"/>
      <c r="S81" s="109"/>
      <c r="U81" s="109"/>
      <c r="X81" s="109"/>
      <c r="Z81" s="109"/>
      <c r="AC81" s="109"/>
      <c r="AE81" s="109"/>
      <c r="AH81" s="109"/>
      <c r="AJ81" s="109"/>
    </row>
    <row r="82" spans="1:36" ht="14.5" thickBot="1" x14ac:dyDescent="0.35">
      <c r="A82" s="55"/>
      <c r="B82" s="741" t="s">
        <v>124</v>
      </c>
      <c r="C82" s="742"/>
      <c r="D82" s="742"/>
      <c r="E82" s="742" t="s">
        <v>125</v>
      </c>
      <c r="F82" s="742"/>
      <c r="G82" s="743"/>
      <c r="N82" s="109"/>
      <c r="P82" s="109"/>
      <c r="S82" s="109"/>
      <c r="U82" s="109"/>
      <c r="X82" s="109"/>
      <c r="Z82" s="109"/>
      <c r="AC82" s="109"/>
      <c r="AE82" s="109"/>
      <c r="AH82" s="109"/>
      <c r="AJ82" s="109"/>
    </row>
    <row r="83" spans="1:36" ht="16" thickBot="1" x14ac:dyDescent="0.35">
      <c r="A83" s="54"/>
      <c r="B83" s="46" t="s">
        <v>14</v>
      </c>
      <c r="C83" s="47" t="s">
        <v>74</v>
      </c>
      <c r="D83" s="47" t="s">
        <v>75</v>
      </c>
      <c r="E83" s="46" t="s">
        <v>14</v>
      </c>
      <c r="F83" s="47" t="s">
        <v>74</v>
      </c>
      <c r="G83" s="48" t="s">
        <v>75</v>
      </c>
      <c r="J83" s="109"/>
      <c r="L83" s="109"/>
      <c r="M83" s="102"/>
      <c r="O83" s="109"/>
      <c r="Q83" s="109"/>
      <c r="T83" s="109"/>
      <c r="V83" s="109"/>
      <c r="Y83" s="109"/>
      <c r="AA83" s="109"/>
      <c r="AD83" s="109"/>
      <c r="AF83" s="109"/>
    </row>
    <row r="84" spans="1:36" ht="15.5" x14ac:dyDescent="0.3">
      <c r="A84" s="64" t="s">
        <v>22</v>
      </c>
      <c r="B84" s="64">
        <f>SUM(B85:B94)</f>
        <v>39</v>
      </c>
      <c r="C84" s="41">
        <f t="shared" ref="C84:G84" si="54">SUM(C85:C94)</f>
        <v>4</v>
      </c>
      <c r="D84" s="41">
        <f t="shared" si="54"/>
        <v>35</v>
      </c>
      <c r="E84" s="64">
        <f t="shared" si="54"/>
        <v>40</v>
      </c>
      <c r="F84" s="41">
        <f t="shared" si="54"/>
        <v>12</v>
      </c>
      <c r="G84" s="65">
        <f t="shared" si="54"/>
        <v>28</v>
      </c>
      <c r="J84" s="109"/>
      <c r="L84" s="109"/>
      <c r="M84" s="102"/>
      <c r="O84" s="109"/>
      <c r="Q84" s="109"/>
      <c r="T84" s="109"/>
      <c r="V84" s="109"/>
      <c r="Y84" s="109"/>
      <c r="AA84" s="109"/>
      <c r="AD84" s="109"/>
      <c r="AF84" s="109"/>
    </row>
    <row r="85" spans="1:36" ht="15.5" x14ac:dyDescent="0.3">
      <c r="A85" s="42" t="s">
        <v>25</v>
      </c>
      <c r="B85" s="40">
        <f>C85+D85</f>
        <v>2</v>
      </c>
      <c r="C85" s="618">
        <v>2</v>
      </c>
      <c r="D85" s="618">
        <v>0</v>
      </c>
      <c r="E85" s="49">
        <f t="shared" ref="E85:E104" si="55">F85+G85</f>
        <v>5</v>
      </c>
      <c r="F85" s="464"/>
      <c r="G85" s="466">
        <v>5</v>
      </c>
      <c r="J85" s="109"/>
      <c r="L85" s="109"/>
      <c r="M85" s="102"/>
      <c r="O85" s="109"/>
      <c r="Q85" s="109"/>
      <c r="T85" s="109"/>
      <c r="V85" s="109"/>
      <c r="Y85" s="109"/>
      <c r="AA85" s="109"/>
      <c r="AD85" s="109"/>
      <c r="AF85" s="109"/>
    </row>
    <row r="86" spans="1:36" ht="15.5" x14ac:dyDescent="0.3">
      <c r="A86" s="42" t="s">
        <v>26</v>
      </c>
      <c r="B86" s="40">
        <f t="shared" ref="B86:B104" si="56">C86+D86</f>
        <v>0</v>
      </c>
      <c r="C86" s="618"/>
      <c r="D86" s="618"/>
      <c r="E86" s="49">
        <f t="shared" si="55"/>
        <v>0</v>
      </c>
      <c r="F86" s="464"/>
      <c r="G86" s="466"/>
      <c r="J86" s="109"/>
      <c r="L86" s="109"/>
      <c r="M86" s="102"/>
      <c r="O86" s="109"/>
      <c r="Q86" s="109"/>
      <c r="T86" s="109"/>
      <c r="V86" s="109"/>
      <c r="Y86" s="109"/>
      <c r="AA86" s="109"/>
      <c r="AD86" s="109"/>
      <c r="AF86" s="109"/>
    </row>
    <row r="87" spans="1:36" ht="15.5" x14ac:dyDescent="0.3">
      <c r="A87" s="42" t="s">
        <v>27</v>
      </c>
      <c r="B87" s="40">
        <f t="shared" si="56"/>
        <v>35</v>
      </c>
      <c r="C87" s="618">
        <v>1</v>
      </c>
      <c r="D87" s="618">
        <v>34</v>
      </c>
      <c r="E87" s="49">
        <f t="shared" si="55"/>
        <v>0</v>
      </c>
      <c r="F87" s="464"/>
      <c r="G87" s="466"/>
      <c r="J87" s="109"/>
      <c r="L87" s="109"/>
      <c r="M87" s="102"/>
      <c r="O87" s="109"/>
      <c r="Q87" s="109"/>
      <c r="T87" s="109"/>
      <c r="V87" s="109"/>
      <c r="Y87" s="109"/>
      <c r="AA87" s="109"/>
      <c r="AD87" s="109"/>
      <c r="AF87" s="109"/>
    </row>
    <row r="88" spans="1:36" ht="15.5" x14ac:dyDescent="0.3">
      <c r="A88" s="42" t="s">
        <v>28</v>
      </c>
      <c r="B88" s="40">
        <f t="shared" si="56"/>
        <v>0</v>
      </c>
      <c r="C88" s="618"/>
      <c r="D88" s="618"/>
      <c r="E88" s="49">
        <f t="shared" si="55"/>
        <v>23</v>
      </c>
      <c r="F88" s="464">
        <v>11</v>
      </c>
      <c r="G88" s="466">
        <v>12</v>
      </c>
      <c r="J88" s="109"/>
      <c r="L88" s="109"/>
      <c r="M88" s="102"/>
      <c r="O88" s="109"/>
      <c r="Q88" s="109"/>
      <c r="T88" s="109"/>
      <c r="V88" s="109"/>
      <c r="Y88" s="109"/>
      <c r="AA88" s="109"/>
      <c r="AD88" s="109"/>
      <c r="AF88" s="109"/>
    </row>
    <row r="89" spans="1:36" ht="15.5" x14ac:dyDescent="0.3">
      <c r="A89" s="42" t="s">
        <v>29</v>
      </c>
      <c r="B89" s="40">
        <f t="shared" si="56"/>
        <v>0</v>
      </c>
      <c r="C89" s="618"/>
      <c r="D89" s="618"/>
      <c r="E89" s="49">
        <f t="shared" si="55"/>
        <v>0</v>
      </c>
      <c r="F89" s="464"/>
      <c r="G89" s="466"/>
      <c r="J89" s="109"/>
      <c r="L89" s="109"/>
      <c r="M89" s="102"/>
      <c r="O89" s="109"/>
      <c r="Q89" s="109"/>
      <c r="T89" s="109"/>
      <c r="V89" s="109"/>
      <c r="Y89" s="109"/>
      <c r="AA89" s="109"/>
      <c r="AD89" s="109"/>
      <c r="AF89" s="109"/>
    </row>
    <row r="90" spans="1:36" ht="15.5" x14ac:dyDescent="0.35">
      <c r="A90" s="42" t="s">
        <v>30</v>
      </c>
      <c r="B90" s="40">
        <f t="shared" si="56"/>
        <v>0</v>
      </c>
      <c r="C90" s="464"/>
      <c r="D90" s="464"/>
      <c r="E90" s="49">
        <f t="shared" si="55"/>
        <v>0</v>
      </c>
      <c r="F90" s="464"/>
      <c r="G90" s="466"/>
      <c r="J90" s="109"/>
      <c r="L90" s="109"/>
      <c r="M90" s="103"/>
      <c r="O90" s="109"/>
      <c r="Q90" s="109"/>
      <c r="T90" s="109"/>
      <c r="V90" s="109"/>
      <c r="Y90" s="109"/>
      <c r="AA90" s="109"/>
      <c r="AD90" s="109"/>
      <c r="AF90" s="109"/>
    </row>
    <row r="91" spans="1:36" x14ac:dyDescent="0.3">
      <c r="A91" s="42" t="s">
        <v>31</v>
      </c>
      <c r="B91" s="40">
        <f t="shared" si="56"/>
        <v>0</v>
      </c>
      <c r="C91" s="464"/>
      <c r="D91" s="464"/>
      <c r="E91" s="49">
        <f t="shared" si="55"/>
        <v>0</v>
      </c>
      <c r="F91" s="464"/>
      <c r="G91" s="466"/>
      <c r="J91" s="109"/>
      <c r="L91" s="109"/>
      <c r="O91" s="109"/>
      <c r="Q91" s="109"/>
      <c r="T91" s="109"/>
      <c r="V91" s="109"/>
      <c r="Y91" s="109"/>
      <c r="AA91" s="109"/>
      <c r="AD91" s="109"/>
      <c r="AF91" s="109"/>
    </row>
    <row r="92" spans="1:36" x14ac:dyDescent="0.3">
      <c r="A92" s="42" t="s">
        <v>38</v>
      </c>
      <c r="B92" s="40">
        <f t="shared" si="56"/>
        <v>1</v>
      </c>
      <c r="C92" s="464">
        <v>1</v>
      </c>
      <c r="D92" s="464"/>
      <c r="E92" s="49">
        <f t="shared" si="55"/>
        <v>12</v>
      </c>
      <c r="F92" s="464">
        <v>1</v>
      </c>
      <c r="G92" s="466">
        <v>11</v>
      </c>
      <c r="J92" s="109"/>
      <c r="L92" s="109"/>
      <c r="O92" s="109"/>
      <c r="Q92" s="109"/>
      <c r="T92" s="109"/>
      <c r="V92" s="109"/>
      <c r="Y92" s="109"/>
      <c r="AA92" s="109"/>
      <c r="AD92" s="109"/>
      <c r="AF92" s="109"/>
    </row>
    <row r="93" spans="1:36" x14ac:dyDescent="0.3">
      <c r="A93" s="42" t="s">
        <v>39</v>
      </c>
      <c r="B93" s="40">
        <f t="shared" si="56"/>
        <v>0</v>
      </c>
      <c r="C93" s="464"/>
      <c r="D93" s="464"/>
      <c r="E93" s="49">
        <f t="shared" si="55"/>
        <v>0</v>
      </c>
      <c r="F93" s="464"/>
      <c r="G93" s="466"/>
      <c r="J93" s="109"/>
      <c r="L93" s="109"/>
      <c r="O93" s="109"/>
      <c r="Q93" s="109"/>
      <c r="T93" s="109"/>
      <c r="V93" s="109"/>
      <c r="Y93" s="109"/>
      <c r="AA93" s="109"/>
      <c r="AD93" s="109"/>
      <c r="AF93" s="109"/>
    </row>
    <row r="94" spans="1:36" ht="14.5" thickBot="1" x14ac:dyDescent="0.35">
      <c r="A94" s="57" t="s">
        <v>32</v>
      </c>
      <c r="B94" s="29">
        <f t="shared" si="56"/>
        <v>1</v>
      </c>
      <c r="C94" s="471"/>
      <c r="D94" s="471">
        <v>1</v>
      </c>
      <c r="E94" s="37">
        <f t="shared" si="55"/>
        <v>0</v>
      </c>
      <c r="F94" s="471"/>
      <c r="G94" s="453"/>
      <c r="J94" s="109"/>
      <c r="L94" s="109"/>
      <c r="O94" s="109"/>
      <c r="Q94" s="109"/>
      <c r="T94" s="109"/>
      <c r="V94" s="109"/>
      <c r="Y94" s="109"/>
      <c r="AA94" s="109"/>
      <c r="AD94" s="109"/>
      <c r="AF94" s="109"/>
    </row>
    <row r="95" spans="1:36" x14ac:dyDescent="0.3">
      <c r="A95" s="42" t="s">
        <v>23</v>
      </c>
      <c r="B95" s="44">
        <f>SUM(B96:B101)</f>
        <v>5</v>
      </c>
      <c r="C95" s="70">
        <f t="shared" ref="C95:G95" si="57">SUM(C96:C101)</f>
        <v>3</v>
      </c>
      <c r="D95" s="70">
        <f t="shared" si="57"/>
        <v>2</v>
      </c>
      <c r="E95" s="45">
        <f t="shared" si="57"/>
        <v>15</v>
      </c>
      <c r="F95" s="70">
        <f t="shared" si="57"/>
        <v>13</v>
      </c>
      <c r="G95" s="78">
        <f t="shared" si="57"/>
        <v>2</v>
      </c>
      <c r="J95" s="109"/>
      <c r="L95" s="109"/>
      <c r="O95" s="109"/>
      <c r="Q95" s="109"/>
      <c r="T95" s="109"/>
      <c r="V95" s="109"/>
      <c r="Y95" s="109"/>
      <c r="AA95" s="109"/>
      <c r="AD95" s="109"/>
      <c r="AF95" s="109"/>
    </row>
    <row r="96" spans="1:36" x14ac:dyDescent="0.3">
      <c r="A96" s="42" t="s">
        <v>33</v>
      </c>
      <c r="B96" s="40">
        <f t="shared" si="56"/>
        <v>0</v>
      </c>
      <c r="C96" s="464"/>
      <c r="D96" s="464"/>
      <c r="E96" s="49">
        <f t="shared" si="55"/>
        <v>0</v>
      </c>
      <c r="F96" s="464"/>
      <c r="G96" s="466"/>
      <c r="J96" s="109"/>
      <c r="L96" s="109"/>
      <c r="O96" s="109"/>
      <c r="Q96" s="109"/>
      <c r="T96" s="109"/>
      <c r="V96" s="109"/>
      <c r="Y96" s="109"/>
      <c r="AA96" s="109"/>
      <c r="AD96" s="109"/>
      <c r="AF96" s="109"/>
    </row>
    <row r="97" spans="1:32" x14ac:dyDescent="0.3">
      <c r="A97" s="42" t="s">
        <v>40</v>
      </c>
      <c r="B97" s="40">
        <f t="shared" si="56"/>
        <v>2</v>
      </c>
      <c r="C97" s="464"/>
      <c r="D97" s="464">
        <v>2</v>
      </c>
      <c r="E97" s="49">
        <f t="shared" si="55"/>
        <v>0</v>
      </c>
      <c r="F97" s="464"/>
      <c r="G97" s="466"/>
      <c r="J97" s="109"/>
      <c r="L97" s="109"/>
      <c r="O97" s="109"/>
      <c r="Q97" s="109"/>
      <c r="T97" s="109"/>
      <c r="V97" s="109"/>
      <c r="Y97" s="109"/>
      <c r="AA97" s="109"/>
      <c r="AD97" s="109"/>
      <c r="AF97" s="109"/>
    </row>
    <row r="98" spans="1:32" x14ac:dyDescent="0.3">
      <c r="A98" s="42" t="s">
        <v>41</v>
      </c>
      <c r="B98" s="40">
        <f t="shared" si="56"/>
        <v>3</v>
      </c>
      <c r="C98" s="464">
        <v>3</v>
      </c>
      <c r="D98" s="464"/>
      <c r="E98" s="49">
        <f t="shared" si="55"/>
        <v>11</v>
      </c>
      <c r="F98" s="464">
        <v>11</v>
      </c>
      <c r="G98" s="466"/>
      <c r="J98" s="109"/>
      <c r="L98" s="109"/>
      <c r="O98" s="109"/>
      <c r="Q98" s="109"/>
      <c r="T98" s="109"/>
      <c r="V98" s="109"/>
      <c r="Y98" s="109"/>
      <c r="AA98" s="109"/>
      <c r="AD98" s="109"/>
      <c r="AF98" s="109"/>
    </row>
    <row r="99" spans="1:32" x14ac:dyDescent="0.3">
      <c r="A99" s="42" t="s">
        <v>34</v>
      </c>
      <c r="B99" s="40">
        <f t="shared" si="56"/>
        <v>0</v>
      </c>
      <c r="C99" s="464"/>
      <c r="D99" s="464"/>
      <c r="E99" s="49">
        <f t="shared" si="55"/>
        <v>2</v>
      </c>
      <c r="F99" s="464">
        <v>2</v>
      </c>
      <c r="G99" s="466"/>
      <c r="J99" s="109"/>
      <c r="L99" s="109"/>
      <c r="O99" s="109"/>
      <c r="Q99" s="109"/>
      <c r="T99" s="109"/>
      <c r="V99" s="109"/>
      <c r="Y99" s="109"/>
      <c r="AA99" s="109"/>
      <c r="AD99" s="109"/>
      <c r="AF99" s="109"/>
    </row>
    <row r="100" spans="1:32" x14ac:dyDescent="0.3">
      <c r="A100" s="42" t="s">
        <v>35</v>
      </c>
      <c r="B100" s="40">
        <f t="shared" si="56"/>
        <v>0</v>
      </c>
      <c r="C100" s="464"/>
      <c r="D100" s="464"/>
      <c r="E100" s="49">
        <f t="shared" si="55"/>
        <v>2</v>
      </c>
      <c r="F100" s="464"/>
      <c r="G100" s="466">
        <v>2</v>
      </c>
      <c r="J100" s="109"/>
      <c r="L100" s="109"/>
      <c r="O100" s="109"/>
      <c r="Q100" s="109"/>
      <c r="T100" s="109"/>
      <c r="V100" s="109"/>
      <c r="Y100" s="109"/>
      <c r="AA100" s="109"/>
      <c r="AD100" s="109"/>
      <c r="AF100" s="109"/>
    </row>
    <row r="101" spans="1:32" ht="14.5" thickBot="1" x14ac:dyDescent="0.35">
      <c r="A101" s="57" t="s">
        <v>36</v>
      </c>
      <c r="B101" s="29">
        <f t="shared" si="56"/>
        <v>0</v>
      </c>
      <c r="C101" s="471"/>
      <c r="D101" s="471"/>
      <c r="E101" s="37">
        <f t="shared" si="55"/>
        <v>0</v>
      </c>
      <c r="F101" s="471"/>
      <c r="G101" s="453"/>
      <c r="J101" s="109"/>
      <c r="L101" s="109"/>
      <c r="O101" s="109"/>
      <c r="Q101" s="109"/>
      <c r="T101" s="109"/>
      <c r="V101" s="109"/>
      <c r="Y101" s="109"/>
      <c r="AA101" s="109"/>
      <c r="AD101" s="109"/>
      <c r="AF101" s="109"/>
    </row>
    <row r="102" spans="1:32" x14ac:dyDescent="0.3">
      <c r="A102" s="42" t="s">
        <v>24</v>
      </c>
      <c r="B102" s="44">
        <f>SUM(B103)</f>
        <v>3</v>
      </c>
      <c r="C102" s="70">
        <f t="shared" ref="C102:G102" si="58">SUM(C103)</f>
        <v>1</v>
      </c>
      <c r="D102" s="70">
        <f t="shared" si="58"/>
        <v>2</v>
      </c>
      <c r="E102" s="45">
        <f t="shared" si="58"/>
        <v>0</v>
      </c>
      <c r="F102" s="70">
        <f t="shared" si="58"/>
        <v>0</v>
      </c>
      <c r="G102" s="78">
        <f t="shared" si="58"/>
        <v>0</v>
      </c>
      <c r="J102" s="109"/>
      <c r="L102" s="109"/>
      <c r="O102" s="109"/>
      <c r="Q102" s="109"/>
      <c r="T102" s="109"/>
      <c r="V102" s="109"/>
      <c r="Y102" s="109"/>
      <c r="AA102" s="109"/>
      <c r="AD102" s="109"/>
      <c r="AF102" s="109"/>
    </row>
    <row r="103" spans="1:32" ht="14.5" thickBot="1" x14ac:dyDescent="0.35">
      <c r="A103" s="37" t="s">
        <v>37</v>
      </c>
      <c r="B103" s="29">
        <f t="shared" si="56"/>
        <v>3</v>
      </c>
      <c r="C103" s="471">
        <v>1</v>
      </c>
      <c r="D103" s="471">
        <v>2</v>
      </c>
      <c r="E103" s="37">
        <f t="shared" si="55"/>
        <v>0</v>
      </c>
      <c r="F103" s="471"/>
      <c r="G103" s="453"/>
      <c r="J103" s="109"/>
      <c r="L103" s="109"/>
      <c r="O103" s="109"/>
      <c r="Q103" s="109"/>
      <c r="T103" s="109"/>
      <c r="V103" s="109"/>
      <c r="Y103" s="109"/>
      <c r="AA103" s="109"/>
      <c r="AD103" s="109"/>
      <c r="AF103" s="109"/>
    </row>
    <row r="104" spans="1:32" x14ac:dyDescent="0.3">
      <c r="A104" s="564" t="s">
        <v>219</v>
      </c>
      <c r="B104" s="38">
        <f t="shared" si="56"/>
        <v>23</v>
      </c>
      <c r="C104" s="465">
        <v>22</v>
      </c>
      <c r="D104" s="465">
        <v>1</v>
      </c>
      <c r="E104" s="56">
        <f t="shared" si="55"/>
        <v>4</v>
      </c>
      <c r="F104" s="465">
        <v>2</v>
      </c>
      <c r="G104" s="467">
        <v>2</v>
      </c>
      <c r="J104" s="109"/>
      <c r="L104" s="109"/>
      <c r="O104" s="109"/>
      <c r="Q104" s="109"/>
      <c r="T104" s="109"/>
      <c r="V104" s="109"/>
      <c r="Y104" s="109"/>
      <c r="AA104" s="109"/>
      <c r="AD104" s="109"/>
      <c r="AF104" s="109"/>
    </row>
    <row r="105" spans="1:32" ht="28.5" thickBot="1" x14ac:dyDescent="0.35">
      <c r="A105" s="24" t="s">
        <v>150</v>
      </c>
      <c r="B105" s="58">
        <f>B84+B95+B102+B104</f>
        <v>70</v>
      </c>
      <c r="C105" s="59">
        <f t="shared" ref="C105:G105" si="59">C84+C95+C102+C104</f>
        <v>30</v>
      </c>
      <c r="D105" s="59">
        <f t="shared" si="59"/>
        <v>40</v>
      </c>
      <c r="E105" s="57">
        <f t="shared" si="59"/>
        <v>59</v>
      </c>
      <c r="F105" s="60">
        <f t="shared" si="59"/>
        <v>27</v>
      </c>
      <c r="G105" s="113">
        <f t="shared" si="59"/>
        <v>32</v>
      </c>
      <c r="J105" s="109"/>
      <c r="L105" s="109"/>
      <c r="O105" s="109"/>
      <c r="Q105" s="109"/>
      <c r="T105" s="109"/>
      <c r="V105" s="109"/>
      <c r="Y105" s="109"/>
      <c r="AA105" s="109"/>
      <c r="AD105" s="109"/>
      <c r="AF105" s="109"/>
    </row>
    <row r="106" spans="1:32" x14ac:dyDescent="0.3">
      <c r="A106" s="41"/>
      <c r="B106" s="240"/>
      <c r="C106" s="240"/>
      <c r="D106" s="240"/>
      <c r="E106" s="241"/>
      <c r="F106" s="241"/>
      <c r="G106" s="241"/>
      <c r="J106" s="109"/>
      <c r="L106" s="109"/>
      <c r="O106" s="109"/>
      <c r="Q106" s="109"/>
      <c r="T106" s="109"/>
      <c r="V106" s="109"/>
      <c r="Y106" s="109"/>
      <c r="AA106" s="109"/>
      <c r="AD106" s="109"/>
      <c r="AF106" s="109"/>
    </row>
    <row r="108" spans="1:32" ht="14.5" thickBot="1" x14ac:dyDescent="0.35">
      <c r="A108" s="265" t="s">
        <v>205</v>
      </c>
    </row>
    <row r="109" spans="1:32" ht="14.5" thickBot="1" x14ac:dyDescent="0.35">
      <c r="A109" s="747"/>
      <c r="B109" s="748"/>
      <c r="C109" s="714" t="s">
        <v>126</v>
      </c>
      <c r="D109" s="715"/>
      <c r="E109" s="715" t="s">
        <v>127</v>
      </c>
      <c r="F109" s="716"/>
    </row>
    <row r="110" spans="1:32" x14ac:dyDescent="0.3">
      <c r="A110" s="749"/>
      <c r="B110" s="750"/>
      <c r="C110" s="199" t="s">
        <v>74</v>
      </c>
      <c r="D110" s="200" t="s">
        <v>75</v>
      </c>
      <c r="E110" s="199" t="s">
        <v>74</v>
      </c>
      <c r="F110" s="201" t="s">
        <v>75</v>
      </c>
    </row>
    <row r="111" spans="1:32" x14ac:dyDescent="0.3">
      <c r="A111" s="727" t="str">
        <f>IF(Rahmenbedingungen!C17&lt;&gt;"",Rahmenbedingungen!C17,"")</f>
        <v>1. Führungsebene</v>
      </c>
      <c r="B111" s="728"/>
      <c r="C111" s="454">
        <v>1</v>
      </c>
      <c r="D111" s="455"/>
      <c r="E111" s="456">
        <v>2</v>
      </c>
      <c r="F111" s="457"/>
    </row>
    <row r="112" spans="1:32" x14ac:dyDescent="0.3">
      <c r="A112" s="727" t="str">
        <f>IF(Rahmenbedingungen!C18&lt;&gt;"",Rahmenbedingungen!C18,"")</f>
        <v>2. Führungsebene</v>
      </c>
      <c r="B112" s="728"/>
      <c r="C112" s="454">
        <v>3</v>
      </c>
      <c r="D112" s="455"/>
      <c r="E112" s="456"/>
      <c r="F112" s="457">
        <v>2</v>
      </c>
    </row>
    <row r="113" spans="1:21" x14ac:dyDescent="0.3">
      <c r="A113" s="727" t="str">
        <f>IF(Rahmenbedingungen!C19&lt;&gt;"",Rahmenbedingungen!C19,"")</f>
        <v>3. Führungsebene</v>
      </c>
      <c r="B113" s="728"/>
      <c r="C113" s="454"/>
      <c r="D113" s="455">
        <v>2</v>
      </c>
      <c r="E113" s="456"/>
      <c r="F113" s="457">
        <v>1</v>
      </c>
    </row>
    <row r="114" spans="1:21" x14ac:dyDescent="0.3">
      <c r="A114" s="727" t="str">
        <f>IF(Rahmenbedingungen!C20&lt;&gt;"",Rahmenbedingungen!C20,"")</f>
        <v>4. Führungsebene</v>
      </c>
      <c r="B114" s="728"/>
      <c r="C114" s="454"/>
      <c r="D114" s="455"/>
      <c r="E114" s="456">
        <v>3</v>
      </c>
      <c r="F114" s="457"/>
    </row>
    <row r="115" spans="1:21" x14ac:dyDescent="0.3">
      <c r="A115" s="727" t="str">
        <f>IF(Rahmenbedingungen!C21&lt;&gt;"",Rahmenbedingungen!C21,"")</f>
        <v>5. Führungsebene</v>
      </c>
      <c r="B115" s="728"/>
      <c r="C115" s="454"/>
      <c r="D115" s="455">
        <v>2</v>
      </c>
      <c r="E115" s="456"/>
      <c r="F115" s="457"/>
    </row>
    <row r="116" spans="1:21" x14ac:dyDescent="0.3">
      <c r="A116" s="727" t="str">
        <f>IF(Rahmenbedingungen!C22&lt;&gt;"",Rahmenbedingungen!C22,"")</f>
        <v>6. Führungsebene</v>
      </c>
      <c r="B116" s="728"/>
      <c r="C116" s="454"/>
      <c r="D116" s="455"/>
      <c r="E116" s="456"/>
      <c r="F116" s="457"/>
    </row>
    <row r="117" spans="1:21" ht="14.5" thickBot="1" x14ac:dyDescent="0.35">
      <c r="A117" s="729" t="str">
        <f>IF(Rahmenbedingungen!C23&lt;&gt;"",Rahmenbedingungen!C23,"")</f>
        <v>7. Führungsebene</v>
      </c>
      <c r="B117" s="730"/>
      <c r="C117" s="458"/>
      <c r="D117" s="459"/>
      <c r="E117" s="460"/>
      <c r="F117" s="461"/>
    </row>
    <row r="118" spans="1:21" x14ac:dyDescent="0.3">
      <c r="A118" s="242"/>
      <c r="B118" s="242"/>
      <c r="C118" s="462"/>
      <c r="D118" s="462"/>
      <c r="E118" s="462"/>
      <c r="F118" s="462"/>
    </row>
    <row r="120" spans="1:21" ht="14.5" thickBot="1" x14ac:dyDescent="0.35">
      <c r="A120" s="177" t="s">
        <v>207</v>
      </c>
    </row>
    <row r="121" spans="1:21" x14ac:dyDescent="0.3">
      <c r="A121" s="751" t="s">
        <v>126</v>
      </c>
      <c r="B121" s="752"/>
      <c r="C121" s="127"/>
      <c r="D121" s="713" t="s">
        <v>127</v>
      </c>
      <c r="E121" s="713"/>
      <c r="F121" s="713"/>
      <c r="G121" s="713"/>
      <c r="H121" s="713"/>
      <c r="I121" s="128"/>
      <c r="J121" s="129"/>
    </row>
    <row r="122" spans="1:21" ht="38.15" customHeight="1" x14ac:dyDescent="0.3">
      <c r="A122" s="130"/>
      <c r="B122" s="131"/>
      <c r="C122" s="753" t="s">
        <v>128</v>
      </c>
      <c r="D122" s="754"/>
      <c r="E122" s="717">
        <v>0.5</v>
      </c>
      <c r="F122" s="718"/>
      <c r="G122" s="709" t="s">
        <v>129</v>
      </c>
      <c r="H122" s="719"/>
      <c r="I122" s="709" t="s">
        <v>71</v>
      </c>
      <c r="J122" s="710"/>
    </row>
    <row r="123" spans="1:21" x14ac:dyDescent="0.3">
      <c r="A123" s="64" t="s">
        <v>74</v>
      </c>
      <c r="B123" s="126" t="s">
        <v>75</v>
      </c>
      <c r="C123" s="27" t="s">
        <v>74</v>
      </c>
      <c r="D123" s="126" t="s">
        <v>75</v>
      </c>
      <c r="E123" s="27" t="s">
        <v>74</v>
      </c>
      <c r="F123" s="126" t="s">
        <v>75</v>
      </c>
      <c r="G123" s="27" t="s">
        <v>74</v>
      </c>
      <c r="H123" s="126" t="s">
        <v>75</v>
      </c>
      <c r="I123" s="27" t="s">
        <v>74</v>
      </c>
      <c r="J123" s="65" t="s">
        <v>75</v>
      </c>
    </row>
    <row r="124" spans="1:21" ht="14.5" thickBot="1" x14ac:dyDescent="0.35">
      <c r="A124" s="449">
        <v>47</v>
      </c>
      <c r="B124" s="450">
        <v>25</v>
      </c>
      <c r="C124" s="451">
        <v>3</v>
      </c>
      <c r="D124" s="452">
        <v>4</v>
      </c>
      <c r="E124" s="451">
        <v>5</v>
      </c>
      <c r="F124" s="452">
        <v>6</v>
      </c>
      <c r="G124" s="451">
        <v>7</v>
      </c>
      <c r="H124" s="452">
        <v>8</v>
      </c>
      <c r="I124" s="451">
        <v>9</v>
      </c>
      <c r="J124" s="453">
        <v>10</v>
      </c>
    </row>
    <row r="127" spans="1:21" ht="14.5" thickBot="1" x14ac:dyDescent="0.35">
      <c r="A127" s="265" t="s">
        <v>200</v>
      </c>
    </row>
    <row r="128" spans="1:21" x14ac:dyDescent="0.3">
      <c r="A128" s="14" t="s">
        <v>169</v>
      </c>
      <c r="B128" s="720">
        <f>Rahmenbedingungen!H5</f>
        <v>2020</v>
      </c>
      <c r="C128" s="721"/>
      <c r="D128" s="721"/>
      <c r="E128" s="722"/>
      <c r="F128" s="720">
        <f>Rahmenbedingungen!H6</f>
        <v>2021</v>
      </c>
      <c r="G128" s="721"/>
      <c r="H128" s="721"/>
      <c r="I128" s="722"/>
      <c r="J128" s="720">
        <f>Rahmenbedingungen!H7</f>
        <v>2022</v>
      </c>
      <c r="K128" s="721"/>
      <c r="L128" s="721"/>
      <c r="M128" s="722"/>
      <c r="N128" s="720">
        <f>Rahmenbedingungen!H8</f>
        <v>2023</v>
      </c>
      <c r="O128" s="721"/>
      <c r="P128" s="721"/>
      <c r="Q128" s="722"/>
      <c r="R128" s="720">
        <f>Rahmenbedingungen!H9</f>
        <v>2024</v>
      </c>
      <c r="S128" s="721"/>
      <c r="T128" s="721"/>
      <c r="U128" s="722"/>
    </row>
    <row r="129" spans="1:21" x14ac:dyDescent="0.3">
      <c r="A129" s="215"/>
      <c r="B129" s="723" t="s">
        <v>75</v>
      </c>
      <c r="C129" s="724"/>
      <c r="D129" s="723" t="s">
        <v>74</v>
      </c>
      <c r="E129" s="724"/>
      <c r="F129" s="723" t="s">
        <v>75</v>
      </c>
      <c r="G129" s="724"/>
      <c r="H129" s="723" t="s">
        <v>74</v>
      </c>
      <c r="I129" s="724"/>
      <c r="J129" s="723" t="s">
        <v>75</v>
      </c>
      <c r="K129" s="724"/>
      <c r="L129" s="723" t="s">
        <v>74</v>
      </c>
      <c r="M129" s="724"/>
      <c r="N129" s="723" t="s">
        <v>75</v>
      </c>
      <c r="O129" s="724"/>
      <c r="P129" s="723" t="s">
        <v>74</v>
      </c>
      <c r="Q129" s="724"/>
      <c r="R129" s="723" t="s">
        <v>75</v>
      </c>
      <c r="S129" s="724"/>
      <c r="T129" s="723" t="s">
        <v>74</v>
      </c>
      <c r="U129" s="724"/>
    </row>
    <row r="130" spans="1:21" ht="14.5" thickBot="1" x14ac:dyDescent="0.35">
      <c r="A130" s="165"/>
      <c r="B130" s="166" t="s">
        <v>126</v>
      </c>
      <c r="C130" s="167" t="s">
        <v>127</v>
      </c>
      <c r="D130" s="166" t="s">
        <v>126</v>
      </c>
      <c r="E130" s="167" t="s">
        <v>127</v>
      </c>
      <c r="F130" s="166" t="s">
        <v>126</v>
      </c>
      <c r="G130" s="167" t="s">
        <v>127</v>
      </c>
      <c r="H130" s="166" t="s">
        <v>126</v>
      </c>
      <c r="I130" s="167" t="s">
        <v>127</v>
      </c>
      <c r="J130" s="166" t="s">
        <v>126</v>
      </c>
      <c r="K130" s="167" t="s">
        <v>127</v>
      </c>
      <c r="L130" s="166" t="s">
        <v>126</v>
      </c>
      <c r="M130" s="167" t="s">
        <v>127</v>
      </c>
      <c r="N130" s="166" t="s">
        <v>126</v>
      </c>
      <c r="O130" s="167" t="s">
        <v>127</v>
      </c>
      <c r="P130" s="166" t="s">
        <v>126</v>
      </c>
      <c r="Q130" s="167" t="s">
        <v>127</v>
      </c>
      <c r="R130" s="166" t="s">
        <v>126</v>
      </c>
      <c r="S130" s="167" t="s">
        <v>127</v>
      </c>
      <c r="T130" s="166" t="s">
        <v>126</v>
      </c>
      <c r="U130" s="167" t="s">
        <v>127</v>
      </c>
    </row>
    <row r="131" spans="1:21" x14ac:dyDescent="0.3">
      <c r="A131" s="161" t="s">
        <v>17</v>
      </c>
      <c r="B131" s="162"/>
      <c r="C131" s="163"/>
      <c r="D131" s="162"/>
      <c r="E131" s="164"/>
      <c r="F131" s="162"/>
      <c r="G131" s="163"/>
      <c r="H131" s="162"/>
      <c r="I131" s="164"/>
      <c r="J131" s="162"/>
      <c r="K131" s="163"/>
      <c r="L131" s="162"/>
      <c r="M131" s="163"/>
      <c r="N131" s="162"/>
      <c r="O131" s="164"/>
      <c r="P131" s="162"/>
      <c r="Q131" s="163"/>
      <c r="R131" s="162"/>
      <c r="S131" s="164"/>
      <c r="T131" s="162"/>
      <c r="U131" s="163"/>
    </row>
    <row r="132" spans="1:21" x14ac:dyDescent="0.3">
      <c r="A132" s="105" t="s">
        <v>90</v>
      </c>
      <c r="B132" s="443">
        <v>1</v>
      </c>
      <c r="C132" s="444">
        <v>2</v>
      </c>
      <c r="D132" s="443"/>
      <c r="E132" s="445"/>
      <c r="F132" s="443"/>
      <c r="G132" s="444"/>
      <c r="H132" s="443"/>
      <c r="I132" s="445"/>
      <c r="J132" s="443"/>
      <c r="K132" s="444"/>
      <c r="L132" s="443">
        <v>3</v>
      </c>
      <c r="M132" s="444">
        <v>4</v>
      </c>
      <c r="N132" s="443"/>
      <c r="O132" s="445"/>
      <c r="P132" s="443"/>
      <c r="Q132" s="444"/>
      <c r="R132" s="443"/>
      <c r="S132" s="445"/>
      <c r="T132" s="443"/>
      <c r="U132" s="444"/>
    </row>
    <row r="133" spans="1:21" x14ac:dyDescent="0.3">
      <c r="A133" s="105" t="s">
        <v>91</v>
      </c>
      <c r="B133" s="443"/>
      <c r="C133" s="444"/>
      <c r="D133" s="443"/>
      <c r="E133" s="445"/>
      <c r="F133" s="443"/>
      <c r="G133" s="444"/>
      <c r="H133" s="443"/>
      <c r="I133" s="445"/>
      <c r="J133" s="443"/>
      <c r="K133" s="444"/>
      <c r="L133" s="443"/>
      <c r="M133" s="444"/>
      <c r="N133" s="443"/>
      <c r="O133" s="445"/>
      <c r="P133" s="443"/>
      <c r="Q133" s="444"/>
      <c r="R133" s="443"/>
      <c r="S133" s="445"/>
      <c r="T133" s="443"/>
      <c r="U133" s="444"/>
    </row>
    <row r="134" spans="1:21" x14ac:dyDescent="0.3">
      <c r="A134" s="105" t="s">
        <v>92</v>
      </c>
      <c r="B134" s="443"/>
      <c r="C134" s="444"/>
      <c r="D134" s="443"/>
      <c r="E134" s="445"/>
      <c r="F134" s="443"/>
      <c r="G134" s="444"/>
      <c r="H134" s="443"/>
      <c r="I134" s="445"/>
      <c r="J134" s="443"/>
      <c r="K134" s="444"/>
      <c r="L134" s="443"/>
      <c r="M134" s="444"/>
      <c r="N134" s="443"/>
      <c r="O134" s="445"/>
      <c r="P134" s="443"/>
      <c r="Q134" s="444"/>
      <c r="R134" s="443"/>
      <c r="S134" s="445"/>
      <c r="T134" s="443"/>
      <c r="U134" s="444"/>
    </row>
    <row r="135" spans="1:21" x14ac:dyDescent="0.3">
      <c r="A135" s="105" t="s">
        <v>93</v>
      </c>
      <c r="B135" s="443"/>
      <c r="C135" s="444"/>
      <c r="D135" s="443"/>
      <c r="E135" s="445">
        <v>2</v>
      </c>
      <c r="F135" s="443"/>
      <c r="G135" s="444"/>
      <c r="H135" s="443"/>
      <c r="I135" s="445"/>
      <c r="J135" s="443"/>
      <c r="K135" s="444"/>
      <c r="L135" s="443"/>
      <c r="M135" s="444"/>
      <c r="N135" s="443"/>
      <c r="O135" s="445"/>
      <c r="P135" s="443"/>
      <c r="Q135" s="444"/>
      <c r="R135" s="443"/>
      <c r="S135" s="445"/>
      <c r="T135" s="443"/>
      <c r="U135" s="444"/>
    </row>
    <row r="136" spans="1:21" x14ac:dyDescent="0.3">
      <c r="A136" s="105" t="s">
        <v>76</v>
      </c>
      <c r="B136" s="443"/>
      <c r="C136" s="444"/>
      <c r="D136" s="443"/>
      <c r="E136" s="445"/>
      <c r="F136" s="443"/>
      <c r="G136" s="444"/>
      <c r="H136" s="443"/>
      <c r="I136" s="445">
        <v>3</v>
      </c>
      <c r="J136" s="443"/>
      <c r="K136" s="444"/>
      <c r="L136" s="443"/>
      <c r="M136" s="444"/>
      <c r="N136" s="443"/>
      <c r="O136" s="445"/>
      <c r="P136" s="443"/>
      <c r="Q136" s="444"/>
      <c r="R136" s="443">
        <v>1</v>
      </c>
      <c r="S136" s="445">
        <v>1</v>
      </c>
      <c r="T136" s="443"/>
      <c r="U136" s="444"/>
    </row>
    <row r="137" spans="1:21" x14ac:dyDescent="0.3">
      <c r="A137" s="105" t="s">
        <v>94</v>
      </c>
      <c r="B137" s="443"/>
      <c r="C137" s="444"/>
      <c r="D137" s="443"/>
      <c r="E137" s="445"/>
      <c r="F137" s="443"/>
      <c r="G137" s="444"/>
      <c r="H137" s="443"/>
      <c r="I137" s="445"/>
      <c r="J137" s="443"/>
      <c r="K137" s="444"/>
      <c r="L137" s="443"/>
      <c r="M137" s="444"/>
      <c r="N137" s="443"/>
      <c r="O137" s="445"/>
      <c r="P137" s="443"/>
      <c r="Q137" s="444"/>
      <c r="R137" s="443"/>
      <c r="S137" s="445"/>
      <c r="T137" s="443"/>
      <c r="U137" s="444"/>
    </row>
    <row r="138" spans="1:21" x14ac:dyDescent="0.3">
      <c r="A138" s="105" t="s">
        <v>95</v>
      </c>
      <c r="B138" s="443"/>
      <c r="C138" s="444"/>
      <c r="D138" s="443"/>
      <c r="E138" s="445"/>
      <c r="F138" s="443"/>
      <c r="G138" s="444"/>
      <c r="H138" s="443"/>
      <c r="I138" s="445"/>
      <c r="J138" s="443"/>
      <c r="K138" s="444"/>
      <c r="L138" s="443"/>
      <c r="M138" s="444"/>
      <c r="N138" s="443"/>
      <c r="O138" s="445"/>
      <c r="P138" s="443"/>
      <c r="Q138" s="444"/>
      <c r="R138" s="443"/>
      <c r="S138" s="445"/>
      <c r="T138" s="443">
        <v>2</v>
      </c>
      <c r="U138" s="444"/>
    </row>
    <row r="139" spans="1:21" x14ac:dyDescent="0.3">
      <c r="A139" s="105" t="s">
        <v>77</v>
      </c>
      <c r="B139" s="443"/>
      <c r="C139" s="444"/>
      <c r="D139" s="443"/>
      <c r="E139" s="445"/>
      <c r="F139" s="443">
        <v>2</v>
      </c>
      <c r="G139" s="444">
        <v>3</v>
      </c>
      <c r="H139" s="443">
        <v>18</v>
      </c>
      <c r="I139" s="445">
        <v>3</v>
      </c>
      <c r="J139" s="443">
        <v>1</v>
      </c>
      <c r="K139" s="444">
        <v>1</v>
      </c>
      <c r="L139" s="443"/>
      <c r="M139" s="444"/>
      <c r="N139" s="443"/>
      <c r="O139" s="445"/>
      <c r="P139" s="443"/>
      <c r="Q139" s="444"/>
      <c r="R139" s="443"/>
      <c r="S139" s="445"/>
      <c r="T139" s="443"/>
      <c r="U139" s="444">
        <v>2</v>
      </c>
    </row>
    <row r="140" spans="1:21" x14ac:dyDescent="0.3">
      <c r="A140" s="105" t="s">
        <v>72</v>
      </c>
      <c r="B140" s="443"/>
      <c r="C140" s="444"/>
      <c r="D140" s="443">
        <v>3</v>
      </c>
      <c r="E140" s="445"/>
      <c r="F140" s="443"/>
      <c r="G140" s="444"/>
      <c r="H140" s="443"/>
      <c r="I140" s="445"/>
      <c r="J140" s="443"/>
      <c r="K140" s="444"/>
      <c r="L140" s="443"/>
      <c r="M140" s="444"/>
      <c r="N140" s="443"/>
      <c r="O140" s="445"/>
      <c r="P140" s="443"/>
      <c r="Q140" s="444"/>
      <c r="R140" s="443"/>
      <c r="S140" s="445">
        <v>1</v>
      </c>
      <c r="T140" s="443">
        <v>1</v>
      </c>
      <c r="U140" s="444"/>
    </row>
    <row r="141" spans="1:21" x14ac:dyDescent="0.3">
      <c r="A141" s="105" t="s">
        <v>78</v>
      </c>
      <c r="B141" s="443"/>
      <c r="C141" s="444"/>
      <c r="D141" s="443"/>
      <c r="E141" s="445"/>
      <c r="F141" s="443"/>
      <c r="G141" s="444"/>
      <c r="H141" s="443"/>
      <c r="I141" s="445"/>
      <c r="J141" s="443"/>
      <c r="K141" s="444"/>
      <c r="L141" s="443"/>
      <c r="M141" s="444"/>
      <c r="N141" s="443"/>
      <c r="O141" s="445"/>
      <c r="P141" s="443"/>
      <c r="Q141" s="444"/>
      <c r="R141" s="443"/>
      <c r="S141" s="445"/>
      <c r="T141" s="443"/>
      <c r="U141" s="444"/>
    </row>
    <row r="142" spans="1:21" x14ac:dyDescent="0.3">
      <c r="A142" s="105" t="s">
        <v>79</v>
      </c>
      <c r="B142" s="443"/>
      <c r="C142" s="444"/>
      <c r="D142" s="443"/>
      <c r="E142" s="445"/>
      <c r="F142" s="443"/>
      <c r="G142" s="444"/>
      <c r="H142" s="443"/>
      <c r="I142" s="445"/>
      <c r="J142" s="443"/>
      <c r="K142" s="444"/>
      <c r="L142" s="443"/>
      <c r="M142" s="444"/>
      <c r="N142" s="443"/>
      <c r="O142" s="445"/>
      <c r="P142" s="443"/>
      <c r="Q142" s="444"/>
      <c r="R142" s="443"/>
      <c r="S142" s="445"/>
      <c r="T142" s="443"/>
      <c r="U142" s="444"/>
    </row>
    <row r="143" spans="1:21" x14ac:dyDescent="0.3">
      <c r="A143" s="105" t="s">
        <v>80</v>
      </c>
      <c r="B143" s="443"/>
      <c r="C143" s="444"/>
      <c r="D143" s="443"/>
      <c r="E143" s="445"/>
      <c r="F143" s="443"/>
      <c r="G143" s="444"/>
      <c r="H143" s="443"/>
      <c r="I143" s="445"/>
      <c r="J143" s="443"/>
      <c r="K143" s="444"/>
      <c r="L143" s="443"/>
      <c r="M143" s="444"/>
      <c r="N143" s="443"/>
      <c r="O143" s="445"/>
      <c r="P143" s="443"/>
      <c r="Q143" s="444"/>
      <c r="R143" s="443"/>
      <c r="S143" s="445"/>
      <c r="T143" s="443"/>
      <c r="U143" s="444"/>
    </row>
    <row r="144" spans="1:21" ht="14.5" thickBot="1" x14ac:dyDescent="0.35">
      <c r="A144" s="107" t="s">
        <v>73</v>
      </c>
      <c r="B144" s="446"/>
      <c r="C144" s="447"/>
      <c r="D144" s="446"/>
      <c r="E144" s="448"/>
      <c r="F144" s="446"/>
      <c r="G144" s="447"/>
      <c r="H144" s="446"/>
      <c r="I144" s="448"/>
      <c r="J144" s="446"/>
      <c r="K144" s="447"/>
      <c r="L144" s="446"/>
      <c r="M144" s="447"/>
      <c r="N144" s="446"/>
      <c r="O144" s="448"/>
      <c r="P144" s="446"/>
      <c r="Q144" s="447"/>
      <c r="R144" s="446"/>
      <c r="S144" s="448"/>
      <c r="T144" s="446"/>
      <c r="U144" s="447"/>
    </row>
    <row r="145" spans="1:21" ht="14.5" thickBot="1" x14ac:dyDescent="0.35">
      <c r="A145" s="105" t="s">
        <v>184</v>
      </c>
      <c r="B145" s="217">
        <f t="shared" ref="B145:U145" si="60">SUM(B132:B144)</f>
        <v>1</v>
      </c>
      <c r="C145" s="217">
        <f t="shared" si="60"/>
        <v>2</v>
      </c>
      <c r="D145" s="217">
        <f t="shared" si="60"/>
        <v>3</v>
      </c>
      <c r="E145" s="217">
        <f t="shared" si="60"/>
        <v>2</v>
      </c>
      <c r="F145" s="217">
        <f t="shared" si="60"/>
        <v>2</v>
      </c>
      <c r="G145" s="217">
        <f t="shared" si="60"/>
        <v>3</v>
      </c>
      <c r="H145" s="217">
        <f t="shared" si="60"/>
        <v>18</v>
      </c>
      <c r="I145" s="217">
        <f t="shared" si="60"/>
        <v>6</v>
      </c>
      <c r="J145" s="217">
        <f t="shared" si="60"/>
        <v>1</v>
      </c>
      <c r="K145" s="217">
        <f t="shared" si="60"/>
        <v>1</v>
      </c>
      <c r="L145" s="217">
        <f t="shared" si="60"/>
        <v>3</v>
      </c>
      <c r="M145" s="217">
        <f t="shared" si="60"/>
        <v>4</v>
      </c>
      <c r="N145" s="217">
        <f t="shared" si="60"/>
        <v>0</v>
      </c>
      <c r="O145" s="217">
        <f t="shared" si="60"/>
        <v>0</v>
      </c>
      <c r="P145" s="217">
        <f t="shared" si="60"/>
        <v>0</v>
      </c>
      <c r="Q145" s="217">
        <f t="shared" si="60"/>
        <v>0</v>
      </c>
      <c r="R145" s="217">
        <f t="shared" si="60"/>
        <v>1</v>
      </c>
      <c r="S145" s="217">
        <f t="shared" si="60"/>
        <v>2</v>
      </c>
      <c r="T145" s="217">
        <f t="shared" si="60"/>
        <v>3</v>
      </c>
      <c r="U145" s="217">
        <f t="shared" si="60"/>
        <v>2</v>
      </c>
    </row>
    <row r="146" spans="1:21" x14ac:dyDescent="0.3">
      <c r="A146" s="161" t="s">
        <v>18</v>
      </c>
      <c r="B146" s="162"/>
      <c r="C146" s="163"/>
      <c r="D146" s="162"/>
      <c r="E146" s="164"/>
      <c r="F146" s="162"/>
      <c r="G146" s="163"/>
      <c r="H146" s="162"/>
      <c r="I146" s="164"/>
      <c r="J146" s="162"/>
      <c r="K146" s="163"/>
      <c r="L146" s="162"/>
      <c r="M146" s="163"/>
      <c r="N146" s="162"/>
      <c r="O146" s="164"/>
      <c r="P146" s="162"/>
      <c r="Q146" s="163"/>
      <c r="R146" s="162"/>
      <c r="S146" s="164"/>
      <c r="T146" s="162"/>
      <c r="U146" s="163"/>
    </row>
    <row r="147" spans="1:21" x14ac:dyDescent="0.3">
      <c r="A147" s="105" t="s">
        <v>81</v>
      </c>
      <c r="B147" s="443">
        <v>1</v>
      </c>
      <c r="C147" s="444"/>
      <c r="D147" s="443"/>
      <c r="E147" s="445"/>
      <c r="F147" s="443"/>
      <c r="G147" s="444"/>
      <c r="H147" s="443">
        <v>2</v>
      </c>
      <c r="I147" s="445"/>
      <c r="J147" s="443"/>
      <c r="K147" s="444"/>
      <c r="L147" s="443"/>
      <c r="M147" s="444"/>
      <c r="N147" s="443"/>
      <c r="O147" s="445"/>
      <c r="P147" s="443"/>
      <c r="Q147" s="444"/>
      <c r="R147" s="443"/>
      <c r="S147" s="445"/>
      <c r="T147" s="443"/>
      <c r="U147" s="444"/>
    </row>
    <row r="148" spans="1:21" x14ac:dyDescent="0.3">
      <c r="A148" s="105" t="s">
        <v>82</v>
      </c>
      <c r="B148" s="443"/>
      <c r="C148" s="444"/>
      <c r="D148" s="443"/>
      <c r="E148" s="445"/>
      <c r="F148" s="443"/>
      <c r="G148" s="444"/>
      <c r="H148" s="443"/>
      <c r="I148" s="445"/>
      <c r="J148" s="443"/>
      <c r="K148" s="444">
        <v>1</v>
      </c>
      <c r="L148" s="443"/>
      <c r="M148" s="444"/>
      <c r="N148" s="443"/>
      <c r="O148" s="445"/>
      <c r="P148" s="443"/>
      <c r="Q148" s="444"/>
      <c r="R148" s="443"/>
      <c r="S148" s="445">
        <v>7</v>
      </c>
      <c r="T148" s="443"/>
      <c r="U148" s="444">
        <v>3</v>
      </c>
    </row>
    <row r="149" spans="1:21" x14ac:dyDescent="0.3">
      <c r="A149" s="105" t="s">
        <v>83</v>
      </c>
      <c r="B149" s="443"/>
      <c r="C149" s="444">
        <v>1</v>
      </c>
      <c r="D149" s="443"/>
      <c r="E149" s="445">
        <v>1</v>
      </c>
      <c r="F149" s="443"/>
      <c r="G149" s="444">
        <v>1</v>
      </c>
      <c r="H149" s="443"/>
      <c r="I149" s="445">
        <v>1</v>
      </c>
      <c r="J149" s="443">
        <v>1</v>
      </c>
      <c r="K149" s="444"/>
      <c r="L149" s="443"/>
      <c r="M149" s="444">
        <v>1</v>
      </c>
      <c r="N149" s="443"/>
      <c r="O149" s="445"/>
      <c r="P149" s="443"/>
      <c r="Q149" s="444"/>
      <c r="R149" s="443"/>
      <c r="S149" s="445"/>
      <c r="T149" s="443"/>
      <c r="U149" s="444"/>
    </row>
    <row r="150" spans="1:21" x14ac:dyDescent="0.3">
      <c r="A150" s="105" t="s">
        <v>84</v>
      </c>
      <c r="B150" s="443"/>
      <c r="C150" s="444"/>
      <c r="D150" s="443"/>
      <c r="E150" s="445"/>
      <c r="F150" s="443"/>
      <c r="G150" s="444"/>
      <c r="H150" s="443"/>
      <c r="I150" s="445"/>
      <c r="J150" s="443"/>
      <c r="K150" s="444"/>
      <c r="L150" s="443"/>
      <c r="M150" s="444"/>
      <c r="N150" s="443"/>
      <c r="O150" s="445"/>
      <c r="P150" s="443"/>
      <c r="Q150" s="444"/>
      <c r="R150" s="443">
        <v>3</v>
      </c>
      <c r="S150" s="445"/>
      <c r="T150" s="443">
        <v>3</v>
      </c>
      <c r="U150" s="444"/>
    </row>
    <row r="151" spans="1:21" ht="14.5" thickBot="1" x14ac:dyDescent="0.35">
      <c r="A151" s="107" t="s">
        <v>85</v>
      </c>
      <c r="B151" s="446"/>
      <c r="C151" s="447"/>
      <c r="D151" s="446"/>
      <c r="E151" s="448"/>
      <c r="F151" s="446"/>
      <c r="G151" s="447"/>
      <c r="H151" s="446"/>
      <c r="I151" s="448"/>
      <c r="J151" s="446"/>
      <c r="K151" s="447"/>
      <c r="L151" s="446"/>
      <c r="M151" s="447"/>
      <c r="N151" s="446"/>
      <c r="O151" s="448"/>
      <c r="P151" s="446"/>
      <c r="Q151" s="447"/>
      <c r="R151" s="446"/>
      <c r="S151" s="448"/>
      <c r="T151" s="446"/>
      <c r="U151" s="447"/>
    </row>
    <row r="152" spans="1:21" ht="14.5" thickBot="1" x14ac:dyDescent="0.35">
      <c r="A152" s="105" t="s">
        <v>184</v>
      </c>
      <c r="B152" s="217">
        <f t="shared" ref="B152:U152" si="61">SUM(B147:B151)</f>
        <v>1</v>
      </c>
      <c r="C152" s="217">
        <f t="shared" si="61"/>
        <v>1</v>
      </c>
      <c r="D152" s="217">
        <f t="shared" si="61"/>
        <v>0</v>
      </c>
      <c r="E152" s="217">
        <f t="shared" si="61"/>
        <v>1</v>
      </c>
      <c r="F152" s="217">
        <f t="shared" si="61"/>
        <v>0</v>
      </c>
      <c r="G152" s="217">
        <f t="shared" si="61"/>
        <v>1</v>
      </c>
      <c r="H152" s="217">
        <f t="shared" si="61"/>
        <v>2</v>
      </c>
      <c r="I152" s="217">
        <f t="shared" si="61"/>
        <v>1</v>
      </c>
      <c r="J152" s="217">
        <f t="shared" si="61"/>
        <v>1</v>
      </c>
      <c r="K152" s="217">
        <f t="shared" si="61"/>
        <v>1</v>
      </c>
      <c r="L152" s="217">
        <f t="shared" si="61"/>
        <v>0</v>
      </c>
      <c r="M152" s="217">
        <f t="shared" si="61"/>
        <v>1</v>
      </c>
      <c r="N152" s="217">
        <f t="shared" si="61"/>
        <v>0</v>
      </c>
      <c r="O152" s="217">
        <f t="shared" si="61"/>
        <v>0</v>
      </c>
      <c r="P152" s="217">
        <f t="shared" si="61"/>
        <v>0</v>
      </c>
      <c r="Q152" s="217">
        <f t="shared" si="61"/>
        <v>0</v>
      </c>
      <c r="R152" s="217">
        <f t="shared" si="61"/>
        <v>3</v>
      </c>
      <c r="S152" s="217">
        <f t="shared" si="61"/>
        <v>7</v>
      </c>
      <c r="T152" s="217">
        <f t="shared" si="61"/>
        <v>3</v>
      </c>
      <c r="U152" s="217">
        <f t="shared" si="61"/>
        <v>3</v>
      </c>
    </row>
    <row r="153" spans="1:21" x14ac:dyDescent="0.3">
      <c r="A153" s="161" t="s">
        <v>19</v>
      </c>
      <c r="B153" s="162"/>
      <c r="C153" s="163"/>
      <c r="D153" s="162"/>
      <c r="E153" s="164"/>
      <c r="F153" s="162"/>
      <c r="G153" s="163"/>
      <c r="H153" s="162"/>
      <c r="I153" s="164"/>
      <c r="J153" s="162"/>
      <c r="K153" s="163"/>
      <c r="L153" s="162"/>
      <c r="M153" s="163"/>
      <c r="N153" s="162"/>
      <c r="O153" s="164"/>
      <c r="P153" s="162"/>
      <c r="Q153" s="163"/>
      <c r="R153" s="162"/>
      <c r="S153" s="164"/>
      <c r="T153" s="162"/>
      <c r="U153" s="163"/>
    </row>
    <row r="154" spans="1:21" x14ac:dyDescent="0.3">
      <c r="A154" s="105" t="s">
        <v>96</v>
      </c>
      <c r="B154" s="443"/>
      <c r="C154" s="444"/>
      <c r="D154" s="443"/>
      <c r="E154" s="445"/>
      <c r="F154" s="443"/>
      <c r="G154" s="444"/>
      <c r="H154" s="443"/>
      <c r="I154" s="445"/>
      <c r="J154" s="443"/>
      <c r="K154" s="444"/>
      <c r="L154" s="443"/>
      <c r="M154" s="444"/>
      <c r="N154" s="443"/>
      <c r="O154" s="445"/>
      <c r="P154" s="443"/>
      <c r="Q154" s="444"/>
      <c r="R154" s="443"/>
      <c r="S154" s="445"/>
      <c r="T154" s="443"/>
      <c r="U154" s="444"/>
    </row>
    <row r="155" spans="1:21" x14ac:dyDescent="0.3">
      <c r="A155" s="105" t="s">
        <v>85</v>
      </c>
      <c r="B155" s="443"/>
      <c r="C155" s="444"/>
      <c r="D155" s="443"/>
      <c r="E155" s="445"/>
      <c r="F155" s="443"/>
      <c r="G155" s="444"/>
      <c r="H155" s="443"/>
      <c r="I155" s="445"/>
      <c r="J155" s="443"/>
      <c r="K155" s="444"/>
      <c r="L155" s="443"/>
      <c r="M155" s="444"/>
      <c r="N155" s="443"/>
      <c r="O155" s="445"/>
      <c r="P155" s="443"/>
      <c r="Q155" s="444"/>
      <c r="R155" s="443"/>
      <c r="S155" s="445"/>
      <c r="T155" s="443">
        <v>2</v>
      </c>
      <c r="U155" s="444"/>
    </row>
    <row r="156" spans="1:21" x14ac:dyDescent="0.3">
      <c r="A156" s="105" t="s">
        <v>86</v>
      </c>
      <c r="B156" s="443"/>
      <c r="C156" s="444"/>
      <c r="D156" s="443"/>
      <c r="E156" s="445"/>
      <c r="F156" s="443"/>
      <c r="G156" s="444"/>
      <c r="H156" s="443"/>
      <c r="I156" s="445"/>
      <c r="J156" s="443"/>
      <c r="K156" s="444"/>
      <c r="L156" s="443"/>
      <c r="M156" s="444"/>
      <c r="N156" s="443"/>
      <c r="O156" s="445"/>
      <c r="P156" s="443"/>
      <c r="Q156" s="444"/>
      <c r="R156" s="443"/>
      <c r="S156" s="445">
        <v>1</v>
      </c>
      <c r="T156" s="443"/>
      <c r="U156" s="444"/>
    </row>
    <row r="157" spans="1:21" x14ac:dyDescent="0.3">
      <c r="A157" s="105" t="s">
        <v>87</v>
      </c>
      <c r="B157" s="443"/>
      <c r="C157" s="444"/>
      <c r="D157" s="443"/>
      <c r="E157" s="445"/>
      <c r="F157" s="443"/>
      <c r="G157" s="444"/>
      <c r="H157" s="443"/>
      <c r="I157" s="445"/>
      <c r="J157" s="443"/>
      <c r="K157" s="444"/>
      <c r="L157" s="443"/>
      <c r="M157" s="444"/>
      <c r="N157" s="443"/>
      <c r="O157" s="445"/>
      <c r="P157" s="443"/>
      <c r="Q157" s="444"/>
      <c r="R157" s="443">
        <v>2</v>
      </c>
      <c r="S157" s="445"/>
      <c r="T157" s="443"/>
      <c r="U157" s="444"/>
    </row>
    <row r="158" spans="1:21" ht="14.5" thickBot="1" x14ac:dyDescent="0.35">
      <c r="A158" s="107" t="s">
        <v>88</v>
      </c>
      <c r="B158" s="446"/>
      <c r="C158" s="447"/>
      <c r="D158" s="446">
        <v>1</v>
      </c>
      <c r="E158" s="448">
        <v>1</v>
      </c>
      <c r="F158" s="446">
        <v>1</v>
      </c>
      <c r="G158" s="447">
        <v>2</v>
      </c>
      <c r="H158" s="446"/>
      <c r="I158" s="448"/>
      <c r="J158" s="446">
        <v>3</v>
      </c>
      <c r="K158" s="447">
        <v>5</v>
      </c>
      <c r="L158" s="446"/>
      <c r="M158" s="447"/>
      <c r="N158" s="446">
        <v>2</v>
      </c>
      <c r="O158" s="448"/>
      <c r="P158" s="446"/>
      <c r="Q158" s="447"/>
      <c r="R158" s="446"/>
      <c r="S158" s="448"/>
      <c r="T158" s="446"/>
      <c r="U158" s="447"/>
    </row>
    <row r="159" spans="1:21" ht="14.5" thickBot="1" x14ac:dyDescent="0.35">
      <c r="A159" s="105" t="s">
        <v>184</v>
      </c>
      <c r="B159" s="217">
        <f>SUM(B154:B158)</f>
        <v>0</v>
      </c>
      <c r="C159" s="217">
        <f t="shared" ref="C159:U159" si="62">SUM(C154:C158)</f>
        <v>0</v>
      </c>
      <c r="D159" s="217">
        <f t="shared" si="62"/>
        <v>1</v>
      </c>
      <c r="E159" s="217">
        <f t="shared" si="62"/>
        <v>1</v>
      </c>
      <c r="F159" s="217">
        <f t="shared" si="62"/>
        <v>1</v>
      </c>
      <c r="G159" s="217">
        <f t="shared" si="62"/>
        <v>2</v>
      </c>
      <c r="H159" s="217">
        <f t="shared" si="62"/>
        <v>0</v>
      </c>
      <c r="I159" s="217">
        <f t="shared" si="62"/>
        <v>0</v>
      </c>
      <c r="J159" s="217">
        <f t="shared" si="62"/>
        <v>3</v>
      </c>
      <c r="K159" s="217">
        <f t="shared" si="62"/>
        <v>5</v>
      </c>
      <c r="L159" s="217">
        <f t="shared" si="62"/>
        <v>0</v>
      </c>
      <c r="M159" s="217">
        <f t="shared" si="62"/>
        <v>0</v>
      </c>
      <c r="N159" s="217">
        <f t="shared" si="62"/>
        <v>2</v>
      </c>
      <c r="O159" s="217">
        <f t="shared" si="62"/>
        <v>0</v>
      </c>
      <c r="P159" s="217">
        <f t="shared" si="62"/>
        <v>0</v>
      </c>
      <c r="Q159" s="217">
        <f t="shared" si="62"/>
        <v>0</v>
      </c>
      <c r="R159" s="217">
        <f t="shared" si="62"/>
        <v>2</v>
      </c>
      <c r="S159" s="217">
        <f t="shared" si="62"/>
        <v>1</v>
      </c>
      <c r="T159" s="217">
        <f t="shared" si="62"/>
        <v>2</v>
      </c>
      <c r="U159" s="217">
        <f t="shared" si="62"/>
        <v>0</v>
      </c>
    </row>
    <row r="160" spans="1:21" x14ac:dyDescent="0.3">
      <c r="A160" s="161" t="s">
        <v>20</v>
      </c>
      <c r="B160" s="162"/>
      <c r="C160" s="163"/>
      <c r="D160" s="162"/>
      <c r="E160" s="164"/>
      <c r="F160" s="162"/>
      <c r="G160" s="163"/>
      <c r="H160" s="162"/>
      <c r="I160" s="164"/>
      <c r="J160" s="162"/>
      <c r="K160" s="163"/>
      <c r="L160" s="162"/>
      <c r="M160" s="163"/>
      <c r="N160" s="162"/>
      <c r="O160" s="164"/>
      <c r="P160" s="162"/>
      <c r="Q160" s="163"/>
      <c r="R160" s="162"/>
      <c r="S160" s="164"/>
      <c r="T160" s="162"/>
      <c r="U160" s="163"/>
    </row>
    <row r="161" spans="1:21" x14ac:dyDescent="0.3">
      <c r="A161" s="105" t="s">
        <v>88</v>
      </c>
      <c r="B161" s="443"/>
      <c r="C161" s="444">
        <v>1</v>
      </c>
      <c r="D161" s="443"/>
      <c r="E161" s="445"/>
      <c r="F161" s="443">
        <v>1</v>
      </c>
      <c r="G161" s="444"/>
      <c r="H161" s="443"/>
      <c r="I161" s="445"/>
      <c r="J161" s="443"/>
      <c r="K161" s="444"/>
      <c r="L161" s="443"/>
      <c r="M161" s="444"/>
      <c r="N161" s="443"/>
      <c r="O161" s="445"/>
      <c r="P161" s="443"/>
      <c r="Q161" s="444"/>
      <c r="R161" s="443">
        <v>2</v>
      </c>
      <c r="S161" s="445">
        <v>4</v>
      </c>
      <c r="T161" s="443">
        <v>1</v>
      </c>
      <c r="U161" s="444">
        <v>2</v>
      </c>
    </row>
    <row r="162" spans="1:21" ht="14.5" thickBot="1" x14ac:dyDescent="0.35">
      <c r="A162" s="107" t="s">
        <v>97</v>
      </c>
      <c r="B162" s="446"/>
      <c r="C162" s="447"/>
      <c r="D162" s="446"/>
      <c r="E162" s="448"/>
      <c r="F162" s="446"/>
      <c r="G162" s="447">
        <v>1</v>
      </c>
      <c r="H162" s="446"/>
      <c r="I162" s="448"/>
      <c r="J162" s="446"/>
      <c r="K162" s="447"/>
      <c r="L162" s="446"/>
      <c r="M162" s="447"/>
      <c r="N162" s="446"/>
      <c r="O162" s="448"/>
      <c r="P162" s="446"/>
      <c r="Q162" s="447"/>
      <c r="R162" s="446"/>
      <c r="S162" s="448"/>
      <c r="T162" s="446"/>
      <c r="U162" s="447"/>
    </row>
    <row r="163" spans="1:21" ht="14.5" thickBot="1" x14ac:dyDescent="0.35">
      <c r="A163" s="107" t="s">
        <v>184</v>
      </c>
      <c r="B163" s="216">
        <f t="shared" ref="B163:U163" si="63">SUM(B161:B162)</f>
        <v>0</v>
      </c>
      <c r="C163" s="216">
        <f t="shared" si="63"/>
        <v>1</v>
      </c>
      <c r="D163" s="216">
        <f t="shared" si="63"/>
        <v>0</v>
      </c>
      <c r="E163" s="216">
        <f t="shared" si="63"/>
        <v>0</v>
      </c>
      <c r="F163" s="216">
        <f t="shared" si="63"/>
        <v>1</v>
      </c>
      <c r="G163" s="216">
        <f t="shared" si="63"/>
        <v>1</v>
      </c>
      <c r="H163" s="216">
        <f t="shared" si="63"/>
        <v>0</v>
      </c>
      <c r="I163" s="216">
        <f t="shared" si="63"/>
        <v>0</v>
      </c>
      <c r="J163" s="216">
        <f t="shared" si="63"/>
        <v>0</v>
      </c>
      <c r="K163" s="216">
        <f t="shared" si="63"/>
        <v>0</v>
      </c>
      <c r="L163" s="216">
        <f t="shared" si="63"/>
        <v>0</v>
      </c>
      <c r="M163" s="216">
        <f t="shared" si="63"/>
        <v>0</v>
      </c>
      <c r="N163" s="216">
        <f t="shared" si="63"/>
        <v>0</v>
      </c>
      <c r="O163" s="216">
        <f t="shared" si="63"/>
        <v>0</v>
      </c>
      <c r="P163" s="216">
        <f t="shared" si="63"/>
        <v>0</v>
      </c>
      <c r="Q163" s="216">
        <f t="shared" si="63"/>
        <v>0</v>
      </c>
      <c r="R163" s="216">
        <f t="shared" si="63"/>
        <v>2</v>
      </c>
      <c r="S163" s="216">
        <f t="shared" si="63"/>
        <v>4</v>
      </c>
      <c r="T163" s="216">
        <f t="shared" si="63"/>
        <v>1</v>
      </c>
      <c r="U163" s="216">
        <f t="shared" si="63"/>
        <v>2</v>
      </c>
    </row>
    <row r="164" spans="1:21" ht="14.5" thickBot="1" x14ac:dyDescent="0.35">
      <c r="A164" s="120" t="s">
        <v>42</v>
      </c>
      <c r="B164" s="160">
        <f t="shared" ref="B164:U164" si="64">B145+B152+B159+B163</f>
        <v>2</v>
      </c>
      <c r="C164" s="160">
        <f t="shared" si="64"/>
        <v>4</v>
      </c>
      <c r="D164" s="160">
        <f t="shared" si="64"/>
        <v>4</v>
      </c>
      <c r="E164" s="160">
        <f t="shared" si="64"/>
        <v>4</v>
      </c>
      <c r="F164" s="160">
        <f t="shared" si="64"/>
        <v>4</v>
      </c>
      <c r="G164" s="160">
        <f t="shared" si="64"/>
        <v>7</v>
      </c>
      <c r="H164" s="160">
        <f t="shared" si="64"/>
        <v>20</v>
      </c>
      <c r="I164" s="160">
        <f t="shared" si="64"/>
        <v>7</v>
      </c>
      <c r="J164" s="160">
        <f t="shared" si="64"/>
        <v>5</v>
      </c>
      <c r="K164" s="160">
        <f t="shared" si="64"/>
        <v>7</v>
      </c>
      <c r="L164" s="160">
        <f t="shared" si="64"/>
        <v>3</v>
      </c>
      <c r="M164" s="160">
        <f t="shared" si="64"/>
        <v>5</v>
      </c>
      <c r="N164" s="160">
        <f t="shared" si="64"/>
        <v>2</v>
      </c>
      <c r="O164" s="160">
        <f t="shared" si="64"/>
        <v>0</v>
      </c>
      <c r="P164" s="160">
        <f t="shared" si="64"/>
        <v>0</v>
      </c>
      <c r="Q164" s="160">
        <f t="shared" si="64"/>
        <v>0</v>
      </c>
      <c r="R164" s="160">
        <f t="shared" si="64"/>
        <v>8</v>
      </c>
      <c r="S164" s="160">
        <f t="shared" si="64"/>
        <v>14</v>
      </c>
      <c r="T164" s="160">
        <f t="shared" si="64"/>
        <v>9</v>
      </c>
      <c r="U164" s="160">
        <f t="shared" si="64"/>
        <v>7</v>
      </c>
    </row>
    <row r="165" spans="1:21" x14ac:dyDescent="0.3">
      <c r="A165" s="106"/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</row>
    <row r="167" spans="1:21" ht="14.5" thickBot="1" x14ac:dyDescent="0.35">
      <c r="A167" s="265" t="s">
        <v>287</v>
      </c>
    </row>
    <row r="168" spans="1:21" x14ac:dyDescent="0.3">
      <c r="A168" s="14" t="s">
        <v>169</v>
      </c>
      <c r="B168" s="720">
        <f>Rahmenbedingungen!H5</f>
        <v>2020</v>
      </c>
      <c r="C168" s="721"/>
      <c r="D168" s="721"/>
      <c r="E168" s="722"/>
      <c r="F168" s="720">
        <f>Rahmenbedingungen!H6</f>
        <v>2021</v>
      </c>
      <c r="G168" s="721"/>
      <c r="H168" s="721"/>
      <c r="I168" s="722"/>
      <c r="J168" s="720">
        <f>Rahmenbedingungen!H7</f>
        <v>2022</v>
      </c>
      <c r="K168" s="721"/>
      <c r="L168" s="721"/>
      <c r="M168" s="722"/>
      <c r="N168" s="720">
        <f>Rahmenbedingungen!H8</f>
        <v>2023</v>
      </c>
      <c r="O168" s="721"/>
      <c r="P168" s="721"/>
      <c r="Q168" s="722"/>
      <c r="R168" s="720">
        <f>Rahmenbedingungen!H9</f>
        <v>2024</v>
      </c>
      <c r="S168" s="721"/>
      <c r="T168" s="721"/>
      <c r="U168" s="722"/>
    </row>
    <row r="169" spans="1:21" x14ac:dyDescent="0.3">
      <c r="A169" s="215"/>
      <c r="B169" s="723" t="s">
        <v>75</v>
      </c>
      <c r="C169" s="724"/>
      <c r="D169" s="723" t="s">
        <v>74</v>
      </c>
      <c r="E169" s="724"/>
      <c r="F169" s="723" t="s">
        <v>75</v>
      </c>
      <c r="G169" s="724"/>
      <c r="H169" s="723" t="s">
        <v>74</v>
      </c>
      <c r="I169" s="724"/>
      <c r="J169" s="723" t="s">
        <v>75</v>
      </c>
      <c r="K169" s="724"/>
      <c r="L169" s="723" t="s">
        <v>74</v>
      </c>
      <c r="M169" s="724"/>
      <c r="N169" s="723" t="s">
        <v>75</v>
      </c>
      <c r="O169" s="724"/>
      <c r="P169" s="723" t="s">
        <v>74</v>
      </c>
      <c r="Q169" s="724"/>
      <c r="R169" s="723" t="s">
        <v>75</v>
      </c>
      <c r="S169" s="724"/>
      <c r="T169" s="723" t="s">
        <v>74</v>
      </c>
      <c r="U169" s="724"/>
    </row>
    <row r="170" spans="1:21" ht="14.5" thickBot="1" x14ac:dyDescent="0.35">
      <c r="A170" s="165"/>
      <c r="B170" s="166" t="s">
        <v>126</v>
      </c>
      <c r="C170" s="167" t="s">
        <v>127</v>
      </c>
      <c r="D170" s="166" t="s">
        <v>126</v>
      </c>
      <c r="E170" s="167" t="s">
        <v>127</v>
      </c>
      <c r="F170" s="166" t="s">
        <v>126</v>
      </c>
      <c r="G170" s="167" t="s">
        <v>127</v>
      </c>
      <c r="H170" s="166" t="s">
        <v>126</v>
      </c>
      <c r="I170" s="167" t="s">
        <v>127</v>
      </c>
      <c r="J170" s="166" t="s">
        <v>126</v>
      </c>
      <c r="K170" s="167" t="s">
        <v>127</v>
      </c>
      <c r="L170" s="166" t="s">
        <v>126</v>
      </c>
      <c r="M170" s="167" t="s">
        <v>127</v>
      </c>
      <c r="N170" s="166" t="s">
        <v>126</v>
      </c>
      <c r="O170" s="167" t="s">
        <v>127</v>
      </c>
      <c r="P170" s="166" t="s">
        <v>126</v>
      </c>
      <c r="Q170" s="167" t="s">
        <v>127</v>
      </c>
      <c r="R170" s="166" t="s">
        <v>126</v>
      </c>
      <c r="S170" s="167" t="s">
        <v>127</v>
      </c>
      <c r="T170" s="166" t="s">
        <v>126</v>
      </c>
      <c r="U170" s="167" t="s">
        <v>127</v>
      </c>
    </row>
    <row r="171" spans="1:21" x14ac:dyDescent="0.3">
      <c r="A171" s="161" t="str">
        <f>IF(Rahmenbedingungen!I16="","",Rahmenbedingungen!I16)</f>
        <v>Vgl. LG 2.2</v>
      </c>
      <c r="B171" s="162"/>
      <c r="C171" s="163"/>
      <c r="D171" s="162"/>
      <c r="E171" s="164"/>
      <c r="F171" s="162"/>
      <c r="G171" s="163"/>
      <c r="H171" s="162"/>
      <c r="I171" s="164"/>
      <c r="J171" s="162"/>
      <c r="K171" s="163"/>
      <c r="L171" s="162"/>
      <c r="M171" s="163"/>
      <c r="N171" s="162"/>
      <c r="O171" s="164"/>
      <c r="P171" s="162"/>
      <c r="Q171" s="163"/>
      <c r="R171" s="162"/>
      <c r="S171" s="164"/>
      <c r="T171" s="162"/>
      <c r="U171" s="163"/>
    </row>
    <row r="172" spans="1:21" x14ac:dyDescent="0.3">
      <c r="A172" s="105" t="str">
        <f>IF(Rahmenbedingungen!I17="","",Rahmenbedingungen!I17)</f>
        <v>B- Besoldung analog</v>
      </c>
      <c r="B172" s="443">
        <v>1</v>
      </c>
      <c r="C172" s="444">
        <v>2</v>
      </c>
      <c r="D172" s="443"/>
      <c r="E172" s="445"/>
      <c r="F172" s="443"/>
      <c r="G172" s="444"/>
      <c r="H172" s="443"/>
      <c r="I172" s="445"/>
      <c r="J172" s="443">
        <v>1</v>
      </c>
      <c r="K172" s="444"/>
      <c r="L172" s="443">
        <v>3</v>
      </c>
      <c r="M172" s="444">
        <v>4</v>
      </c>
      <c r="N172" s="443"/>
      <c r="O172" s="445"/>
      <c r="P172" s="443"/>
      <c r="Q172" s="444"/>
      <c r="R172" s="443"/>
      <c r="S172" s="445"/>
      <c r="T172" s="443"/>
      <c r="U172" s="444"/>
    </row>
    <row r="173" spans="1:21" x14ac:dyDescent="0.3">
      <c r="A173" s="105" t="str">
        <f>IF(Rahmenbedingungen!I18="","",Rahmenbedingungen!I18)</f>
        <v>A 16 analog</v>
      </c>
      <c r="B173" s="443"/>
      <c r="C173" s="444"/>
      <c r="D173" s="443"/>
      <c r="E173" s="445"/>
      <c r="F173" s="443">
        <v>1</v>
      </c>
      <c r="G173" s="444"/>
      <c r="H173" s="443"/>
      <c r="I173" s="445"/>
      <c r="J173" s="443"/>
      <c r="K173" s="444">
        <v>2</v>
      </c>
      <c r="L173" s="443"/>
      <c r="M173" s="444"/>
      <c r="N173" s="443"/>
      <c r="O173" s="445"/>
      <c r="P173" s="443"/>
      <c r="Q173" s="444"/>
      <c r="R173" s="443"/>
      <c r="S173" s="445"/>
      <c r="T173" s="443"/>
      <c r="U173" s="444"/>
    </row>
    <row r="174" spans="1:21" x14ac:dyDescent="0.3">
      <c r="A174" s="105" t="str">
        <f>IF(Rahmenbedingungen!I19="","",Rahmenbedingungen!I19)</f>
        <v>E 15 Ü</v>
      </c>
      <c r="B174" s="443"/>
      <c r="C174" s="444"/>
      <c r="D174" s="443"/>
      <c r="E174" s="445"/>
      <c r="F174" s="443"/>
      <c r="G174" s="444"/>
      <c r="H174" s="443"/>
      <c r="I174" s="445"/>
      <c r="J174" s="443"/>
      <c r="K174" s="444"/>
      <c r="L174" s="443"/>
      <c r="M174" s="444"/>
      <c r="N174" s="443">
        <v>4</v>
      </c>
      <c r="O174" s="445"/>
      <c r="P174" s="443">
        <v>1</v>
      </c>
      <c r="Q174" s="444"/>
      <c r="R174" s="443"/>
      <c r="S174" s="445"/>
      <c r="T174" s="443"/>
      <c r="U174" s="444"/>
    </row>
    <row r="175" spans="1:21" x14ac:dyDescent="0.3">
      <c r="A175" s="105" t="str">
        <f>IF(Rahmenbedingungen!I20="","",Rahmenbedingungen!I20)</f>
        <v>E 15</v>
      </c>
      <c r="B175" s="443"/>
      <c r="C175" s="444"/>
      <c r="D175" s="443"/>
      <c r="E175" s="445">
        <v>2</v>
      </c>
      <c r="F175" s="443"/>
      <c r="G175" s="444">
        <v>10</v>
      </c>
      <c r="H175" s="443"/>
      <c r="I175" s="445"/>
      <c r="J175" s="443"/>
      <c r="K175" s="444"/>
      <c r="L175" s="443"/>
      <c r="M175" s="444"/>
      <c r="N175" s="443"/>
      <c r="O175" s="445"/>
      <c r="P175" s="443"/>
      <c r="Q175" s="444"/>
      <c r="R175" s="443"/>
      <c r="S175" s="445"/>
      <c r="T175" s="443"/>
      <c r="U175" s="444"/>
    </row>
    <row r="176" spans="1:21" x14ac:dyDescent="0.3">
      <c r="A176" s="105" t="str">
        <f>IF(Rahmenbedingungen!I21="","",Rahmenbedingungen!I21)</f>
        <v>E 14</v>
      </c>
      <c r="B176" s="443"/>
      <c r="C176" s="444"/>
      <c r="D176" s="443"/>
      <c r="E176" s="445"/>
      <c r="F176" s="443"/>
      <c r="G176" s="444"/>
      <c r="H176" s="443">
        <v>1</v>
      </c>
      <c r="I176" s="445">
        <v>3</v>
      </c>
      <c r="J176" s="443"/>
      <c r="K176" s="444"/>
      <c r="L176" s="443"/>
      <c r="M176" s="444"/>
      <c r="N176" s="443"/>
      <c r="O176" s="445"/>
      <c r="P176" s="443"/>
      <c r="Q176" s="444"/>
      <c r="R176" s="443">
        <v>1</v>
      </c>
      <c r="S176" s="445"/>
      <c r="T176" s="443"/>
      <c r="U176" s="444"/>
    </row>
    <row r="177" spans="1:21" x14ac:dyDescent="0.3">
      <c r="A177" s="105" t="str">
        <f>IF(Rahmenbedingungen!I22="","",Rahmenbedingungen!I22)</f>
        <v>E 13</v>
      </c>
      <c r="B177" s="443"/>
      <c r="C177" s="444"/>
      <c r="D177" s="443"/>
      <c r="E177" s="445"/>
      <c r="F177" s="443"/>
      <c r="G177" s="444"/>
      <c r="H177" s="443"/>
      <c r="I177" s="445"/>
      <c r="J177" s="443"/>
      <c r="K177" s="444"/>
      <c r="L177" s="443"/>
      <c r="M177" s="444"/>
      <c r="N177" s="443"/>
      <c r="O177" s="445">
        <v>3</v>
      </c>
      <c r="P177" s="443"/>
      <c r="Q177" s="444">
        <v>1</v>
      </c>
      <c r="R177" s="443"/>
      <c r="S177" s="445"/>
      <c r="T177" s="443"/>
      <c r="U177" s="444"/>
    </row>
    <row r="178" spans="1:21" x14ac:dyDescent="0.3">
      <c r="A178" s="105" t="str">
        <f>IF(Rahmenbedingungen!I23="","",Rahmenbedingungen!I23)</f>
        <v/>
      </c>
      <c r="B178" s="440"/>
      <c r="C178" s="441"/>
      <c r="D178" s="440"/>
      <c r="E178" s="442"/>
      <c r="F178" s="440"/>
      <c r="G178" s="441"/>
      <c r="H178" s="440"/>
      <c r="I178" s="442"/>
      <c r="J178" s="440"/>
      <c r="K178" s="441"/>
      <c r="L178" s="440"/>
      <c r="M178" s="441"/>
      <c r="N178" s="440"/>
      <c r="O178" s="442"/>
      <c r="P178" s="440"/>
      <c r="Q178" s="441"/>
      <c r="R178" s="440"/>
      <c r="S178" s="442"/>
      <c r="T178" s="440">
        <v>2</v>
      </c>
      <c r="U178" s="441"/>
    </row>
    <row r="179" spans="1:21" ht="14.5" thickBot="1" x14ac:dyDescent="0.35">
      <c r="A179" s="10" t="s">
        <v>244</v>
      </c>
      <c r="B179" s="227">
        <f t="shared" ref="B179:U179" si="65">SUM(B172:B178)</f>
        <v>1</v>
      </c>
      <c r="C179" s="227">
        <f t="shared" si="65"/>
        <v>2</v>
      </c>
      <c r="D179" s="227">
        <f t="shared" si="65"/>
        <v>0</v>
      </c>
      <c r="E179" s="227">
        <f t="shared" si="65"/>
        <v>2</v>
      </c>
      <c r="F179" s="227">
        <f t="shared" si="65"/>
        <v>1</v>
      </c>
      <c r="G179" s="227">
        <f t="shared" si="65"/>
        <v>10</v>
      </c>
      <c r="H179" s="227">
        <f t="shared" si="65"/>
        <v>1</v>
      </c>
      <c r="I179" s="227">
        <f t="shared" si="65"/>
        <v>3</v>
      </c>
      <c r="J179" s="227">
        <f t="shared" si="65"/>
        <v>1</v>
      </c>
      <c r="K179" s="227">
        <f t="shared" si="65"/>
        <v>2</v>
      </c>
      <c r="L179" s="227">
        <f t="shared" si="65"/>
        <v>3</v>
      </c>
      <c r="M179" s="227">
        <f t="shared" si="65"/>
        <v>4</v>
      </c>
      <c r="N179" s="227">
        <f t="shared" si="65"/>
        <v>4</v>
      </c>
      <c r="O179" s="227">
        <f t="shared" si="65"/>
        <v>3</v>
      </c>
      <c r="P179" s="227">
        <f t="shared" si="65"/>
        <v>1</v>
      </c>
      <c r="Q179" s="227">
        <f t="shared" si="65"/>
        <v>1</v>
      </c>
      <c r="R179" s="227">
        <f t="shared" si="65"/>
        <v>1</v>
      </c>
      <c r="S179" s="227">
        <f t="shared" si="65"/>
        <v>0</v>
      </c>
      <c r="T179" s="227">
        <f t="shared" si="65"/>
        <v>2</v>
      </c>
      <c r="U179" s="227">
        <f t="shared" si="65"/>
        <v>0</v>
      </c>
    </row>
    <row r="180" spans="1:21" x14ac:dyDescent="0.3">
      <c r="A180" s="223" t="str">
        <f>IF(Rahmenbedingungen!I24="","",Rahmenbedingungen!I24)</f>
        <v>Vgl. LG 2.1</v>
      </c>
      <c r="B180" s="162"/>
      <c r="C180" s="163"/>
      <c r="D180" s="162"/>
      <c r="E180" s="164"/>
      <c r="F180" s="162"/>
      <c r="G180" s="163"/>
      <c r="H180" s="162"/>
      <c r="I180" s="164"/>
      <c r="J180" s="162"/>
      <c r="K180" s="163"/>
      <c r="L180" s="162"/>
      <c r="M180" s="163"/>
      <c r="N180" s="162"/>
      <c r="O180" s="164"/>
      <c r="P180" s="162"/>
      <c r="Q180" s="163"/>
      <c r="R180" s="162"/>
      <c r="S180" s="164"/>
      <c r="T180" s="162"/>
      <c r="U180" s="163"/>
    </row>
    <row r="181" spans="1:21" x14ac:dyDescent="0.3">
      <c r="A181" s="225" t="str">
        <f>IF(Rahmenbedingungen!I25="","",Rahmenbedingungen!I25)</f>
        <v>E 12</v>
      </c>
      <c r="B181" s="443">
        <v>1</v>
      </c>
      <c r="C181" s="444"/>
      <c r="D181" s="443"/>
      <c r="E181" s="445"/>
      <c r="F181" s="443"/>
      <c r="G181" s="444"/>
      <c r="H181" s="443">
        <v>2</v>
      </c>
      <c r="I181" s="445"/>
      <c r="J181" s="443"/>
      <c r="K181" s="444"/>
      <c r="L181" s="443"/>
      <c r="M181" s="444"/>
      <c r="N181" s="443"/>
      <c r="O181" s="445">
        <v>5</v>
      </c>
      <c r="P181" s="443"/>
      <c r="Q181" s="444"/>
      <c r="R181" s="443"/>
      <c r="S181" s="445"/>
      <c r="T181" s="443"/>
      <c r="U181" s="444"/>
    </row>
    <row r="182" spans="1:21" x14ac:dyDescent="0.3">
      <c r="A182" s="225" t="str">
        <f>IF(Rahmenbedingungen!I26="","",Rahmenbedingungen!I26)</f>
        <v>E 11</v>
      </c>
      <c r="B182" s="443"/>
      <c r="C182" s="444"/>
      <c r="D182" s="443"/>
      <c r="E182" s="445"/>
      <c r="F182" s="443"/>
      <c r="G182" s="444"/>
      <c r="H182" s="443"/>
      <c r="I182" s="445"/>
      <c r="J182" s="443"/>
      <c r="K182" s="444">
        <v>1</v>
      </c>
      <c r="L182" s="443"/>
      <c r="M182" s="444"/>
      <c r="N182" s="443"/>
      <c r="O182" s="445"/>
      <c r="P182" s="443"/>
      <c r="Q182" s="444"/>
      <c r="R182" s="443"/>
      <c r="S182" s="445">
        <v>7</v>
      </c>
      <c r="T182" s="443"/>
      <c r="U182" s="444">
        <v>3</v>
      </c>
    </row>
    <row r="183" spans="1:21" x14ac:dyDescent="0.3">
      <c r="A183" s="225" t="str">
        <f>IF(Rahmenbedingungen!I27="","",Rahmenbedingungen!I27)</f>
        <v>E 10</v>
      </c>
      <c r="B183" s="443"/>
      <c r="C183" s="444"/>
      <c r="D183" s="443"/>
      <c r="E183" s="445"/>
      <c r="F183" s="443"/>
      <c r="G183" s="444"/>
      <c r="H183" s="443"/>
      <c r="I183" s="445"/>
      <c r="J183" s="443"/>
      <c r="K183" s="444"/>
      <c r="L183" s="443"/>
      <c r="M183" s="444"/>
      <c r="N183" s="443"/>
      <c r="O183" s="445"/>
      <c r="P183" s="443"/>
      <c r="Q183" s="444"/>
      <c r="R183" s="443"/>
      <c r="S183" s="445"/>
      <c r="T183" s="443"/>
      <c r="U183" s="444"/>
    </row>
    <row r="184" spans="1:21" x14ac:dyDescent="0.3">
      <c r="A184" s="225" t="str">
        <f>IF(Rahmenbedingungen!I28="","",Rahmenbedingungen!I28)</f>
        <v>E 9 c</v>
      </c>
      <c r="B184" s="443"/>
      <c r="C184" s="444"/>
      <c r="D184" s="443"/>
      <c r="E184" s="445"/>
      <c r="F184" s="443"/>
      <c r="G184" s="444"/>
      <c r="H184" s="443"/>
      <c r="I184" s="445"/>
      <c r="J184" s="443"/>
      <c r="K184" s="444"/>
      <c r="L184" s="443"/>
      <c r="M184" s="444"/>
      <c r="N184" s="443"/>
      <c r="O184" s="445"/>
      <c r="P184" s="443"/>
      <c r="Q184" s="444"/>
      <c r="R184" s="443"/>
      <c r="S184" s="445"/>
      <c r="T184" s="443"/>
      <c r="U184" s="444"/>
    </row>
    <row r="185" spans="1:21" x14ac:dyDescent="0.3">
      <c r="A185" s="225" t="str">
        <f>IF(Rahmenbedingungen!I29="","",Rahmenbedingungen!I29)</f>
        <v>E 9 b</v>
      </c>
      <c r="B185" s="443"/>
      <c r="C185" s="444"/>
      <c r="D185" s="443"/>
      <c r="E185" s="445"/>
      <c r="F185" s="443"/>
      <c r="G185" s="444"/>
      <c r="H185" s="443"/>
      <c r="I185" s="445"/>
      <c r="J185" s="443"/>
      <c r="K185" s="444"/>
      <c r="L185" s="443"/>
      <c r="M185" s="444"/>
      <c r="N185" s="443"/>
      <c r="O185" s="445"/>
      <c r="P185" s="443"/>
      <c r="Q185" s="444"/>
      <c r="R185" s="443"/>
      <c r="S185" s="445"/>
      <c r="T185" s="443"/>
      <c r="U185" s="444"/>
    </row>
    <row r="186" spans="1:21" x14ac:dyDescent="0.3">
      <c r="A186" s="225" t="str">
        <f>IF(Rahmenbedingungen!I30="","",Rahmenbedingungen!I30)</f>
        <v/>
      </c>
      <c r="B186" s="443"/>
      <c r="C186" s="444"/>
      <c r="D186" s="443"/>
      <c r="E186" s="445"/>
      <c r="F186" s="443"/>
      <c r="G186" s="444"/>
      <c r="H186" s="443"/>
      <c r="I186" s="445"/>
      <c r="J186" s="443"/>
      <c r="K186" s="444"/>
      <c r="L186" s="443"/>
      <c r="M186" s="444"/>
      <c r="N186" s="443"/>
      <c r="O186" s="445"/>
      <c r="P186" s="443"/>
      <c r="Q186" s="444"/>
      <c r="R186" s="443"/>
      <c r="S186" s="445"/>
      <c r="T186" s="443"/>
      <c r="U186" s="444"/>
    </row>
    <row r="187" spans="1:21" x14ac:dyDescent="0.3">
      <c r="A187" s="224" t="str">
        <f>IF(Rahmenbedingungen!I31="","",Rahmenbedingungen!I31)</f>
        <v/>
      </c>
      <c r="B187" s="443"/>
      <c r="C187" s="444"/>
      <c r="D187" s="443"/>
      <c r="E187" s="445"/>
      <c r="F187" s="443"/>
      <c r="G187" s="444"/>
      <c r="H187" s="443"/>
      <c r="I187" s="445"/>
      <c r="J187" s="443"/>
      <c r="K187" s="444"/>
      <c r="L187" s="443"/>
      <c r="M187" s="444"/>
      <c r="N187" s="443"/>
      <c r="O187" s="445"/>
      <c r="P187" s="443"/>
      <c r="Q187" s="444"/>
      <c r="R187" s="443"/>
      <c r="S187" s="445"/>
      <c r="T187" s="443"/>
      <c r="U187" s="444"/>
    </row>
    <row r="188" spans="1:21" ht="14.5" thickBot="1" x14ac:dyDescent="0.35">
      <c r="A188" s="105" t="s">
        <v>245</v>
      </c>
      <c r="B188" s="217">
        <f t="shared" ref="B188:U188" si="66">SUM(B181:B187)</f>
        <v>1</v>
      </c>
      <c r="C188" s="217">
        <f t="shared" si="66"/>
        <v>0</v>
      </c>
      <c r="D188" s="217">
        <f t="shared" si="66"/>
        <v>0</v>
      </c>
      <c r="E188" s="217">
        <f t="shared" si="66"/>
        <v>0</v>
      </c>
      <c r="F188" s="217">
        <f t="shared" si="66"/>
        <v>0</v>
      </c>
      <c r="G188" s="217">
        <f t="shared" si="66"/>
        <v>0</v>
      </c>
      <c r="H188" s="217">
        <f t="shared" si="66"/>
        <v>2</v>
      </c>
      <c r="I188" s="217">
        <f t="shared" si="66"/>
        <v>0</v>
      </c>
      <c r="J188" s="217">
        <f t="shared" si="66"/>
        <v>0</v>
      </c>
      <c r="K188" s="217">
        <f t="shared" si="66"/>
        <v>1</v>
      </c>
      <c r="L188" s="217">
        <f t="shared" si="66"/>
        <v>0</v>
      </c>
      <c r="M188" s="217">
        <f t="shared" si="66"/>
        <v>0</v>
      </c>
      <c r="N188" s="217">
        <f t="shared" si="66"/>
        <v>0</v>
      </c>
      <c r="O188" s="217">
        <f t="shared" si="66"/>
        <v>5</v>
      </c>
      <c r="P188" s="217">
        <f t="shared" si="66"/>
        <v>0</v>
      </c>
      <c r="Q188" s="217">
        <f t="shared" si="66"/>
        <v>0</v>
      </c>
      <c r="R188" s="217">
        <f t="shared" si="66"/>
        <v>0</v>
      </c>
      <c r="S188" s="217">
        <f t="shared" si="66"/>
        <v>7</v>
      </c>
      <c r="T188" s="217">
        <f t="shared" si="66"/>
        <v>0</v>
      </c>
      <c r="U188" s="217">
        <f t="shared" si="66"/>
        <v>3</v>
      </c>
    </row>
    <row r="189" spans="1:21" x14ac:dyDescent="0.3">
      <c r="A189" s="161" t="str">
        <f>IF(Rahmenbedingungen!I32="","",Rahmenbedingungen!I32)</f>
        <v>Vgl. LG 1.2</v>
      </c>
      <c r="B189" s="162"/>
      <c r="C189" s="163"/>
      <c r="D189" s="162"/>
      <c r="E189" s="164"/>
      <c r="F189" s="162"/>
      <c r="G189" s="163"/>
      <c r="H189" s="162"/>
      <c r="I189" s="164"/>
      <c r="J189" s="162"/>
      <c r="K189" s="163"/>
      <c r="L189" s="162"/>
      <c r="M189" s="163"/>
      <c r="N189" s="162"/>
      <c r="O189" s="164"/>
      <c r="P189" s="162"/>
      <c r="Q189" s="163"/>
      <c r="R189" s="162"/>
      <c r="S189" s="164"/>
      <c r="T189" s="162"/>
      <c r="U189" s="163"/>
    </row>
    <row r="190" spans="1:21" x14ac:dyDescent="0.3">
      <c r="A190" s="105" t="str">
        <f>IF(Rahmenbedingungen!I33="","",Rahmenbedingungen!I33)</f>
        <v>E 9 a</v>
      </c>
      <c r="B190" s="443"/>
      <c r="C190" s="444"/>
      <c r="D190" s="443"/>
      <c r="E190" s="445"/>
      <c r="F190" s="443"/>
      <c r="G190" s="444"/>
      <c r="H190" s="443"/>
      <c r="I190" s="445"/>
      <c r="J190" s="443"/>
      <c r="K190" s="444"/>
      <c r="L190" s="443"/>
      <c r="M190" s="444"/>
      <c r="N190" s="443"/>
      <c r="O190" s="445"/>
      <c r="P190" s="443"/>
      <c r="Q190" s="444"/>
      <c r="R190" s="443"/>
      <c r="S190" s="445"/>
      <c r="T190" s="443"/>
      <c r="U190" s="444"/>
    </row>
    <row r="191" spans="1:21" x14ac:dyDescent="0.3">
      <c r="A191" s="105" t="str">
        <f>IF(Rahmenbedingungen!I34="","",Rahmenbedingungen!I34)</f>
        <v>E 8</v>
      </c>
      <c r="B191" s="443"/>
      <c r="C191" s="444"/>
      <c r="D191" s="443"/>
      <c r="E191" s="445"/>
      <c r="F191" s="443"/>
      <c r="G191" s="444"/>
      <c r="H191" s="443"/>
      <c r="I191" s="445"/>
      <c r="J191" s="443"/>
      <c r="K191" s="444"/>
      <c r="L191" s="443"/>
      <c r="M191" s="444"/>
      <c r="N191" s="443"/>
      <c r="O191" s="445"/>
      <c r="P191" s="443"/>
      <c r="Q191" s="444"/>
      <c r="R191" s="443"/>
      <c r="S191" s="445"/>
      <c r="T191" s="443">
        <v>2</v>
      </c>
      <c r="U191" s="444"/>
    </row>
    <row r="192" spans="1:21" x14ac:dyDescent="0.3">
      <c r="A192" s="105" t="str">
        <f>IF(Rahmenbedingungen!I35="","",Rahmenbedingungen!I35)</f>
        <v>E 7</v>
      </c>
      <c r="B192" s="443"/>
      <c r="C192" s="444"/>
      <c r="D192" s="443"/>
      <c r="E192" s="445"/>
      <c r="F192" s="443"/>
      <c r="G192" s="444"/>
      <c r="H192" s="443"/>
      <c r="I192" s="445"/>
      <c r="J192" s="443"/>
      <c r="K192" s="444"/>
      <c r="L192" s="443"/>
      <c r="M192" s="444"/>
      <c r="N192" s="443"/>
      <c r="O192" s="445"/>
      <c r="P192" s="443"/>
      <c r="Q192" s="444"/>
      <c r="R192" s="443"/>
      <c r="S192" s="445"/>
      <c r="T192" s="443"/>
      <c r="U192" s="444"/>
    </row>
    <row r="193" spans="1:21" x14ac:dyDescent="0.3">
      <c r="A193" s="105" t="str">
        <f>IF(Rahmenbedingungen!I36="","",Rahmenbedingungen!I36)</f>
        <v>E 6</v>
      </c>
      <c r="B193" s="443"/>
      <c r="C193" s="444"/>
      <c r="D193" s="443"/>
      <c r="E193" s="445"/>
      <c r="F193" s="443"/>
      <c r="G193" s="444"/>
      <c r="H193" s="443"/>
      <c r="I193" s="445"/>
      <c r="J193" s="443"/>
      <c r="K193" s="444"/>
      <c r="L193" s="443"/>
      <c r="M193" s="444"/>
      <c r="N193" s="443"/>
      <c r="O193" s="445"/>
      <c r="P193" s="443"/>
      <c r="Q193" s="444"/>
      <c r="R193" s="443"/>
      <c r="S193" s="445">
        <v>1</v>
      </c>
      <c r="T193" s="443"/>
      <c r="U193" s="444"/>
    </row>
    <row r="194" spans="1:21" x14ac:dyDescent="0.3">
      <c r="A194" s="105" t="str">
        <f>IF(Rahmenbedingungen!I37="","",Rahmenbedingungen!I37)</f>
        <v>E 5</v>
      </c>
      <c r="B194" s="443"/>
      <c r="C194" s="444"/>
      <c r="D194" s="443"/>
      <c r="E194" s="445"/>
      <c r="F194" s="443"/>
      <c r="G194" s="444"/>
      <c r="H194" s="443"/>
      <c r="I194" s="445"/>
      <c r="J194" s="443"/>
      <c r="K194" s="444"/>
      <c r="L194" s="443"/>
      <c r="M194" s="444"/>
      <c r="N194" s="443"/>
      <c r="O194" s="445"/>
      <c r="P194" s="443"/>
      <c r="Q194" s="444"/>
      <c r="R194" s="443"/>
      <c r="S194" s="445"/>
      <c r="T194" s="443"/>
      <c r="U194" s="444"/>
    </row>
    <row r="195" spans="1:21" x14ac:dyDescent="0.3">
      <c r="A195" s="105" t="str">
        <f>IF(Rahmenbedingungen!I38="","",Rahmenbedingungen!I38)</f>
        <v/>
      </c>
      <c r="B195" s="443"/>
      <c r="C195" s="444"/>
      <c r="D195" s="443"/>
      <c r="E195" s="445"/>
      <c r="F195" s="443"/>
      <c r="G195" s="444"/>
      <c r="H195" s="443"/>
      <c r="I195" s="445"/>
      <c r="J195" s="443"/>
      <c r="K195" s="444"/>
      <c r="L195" s="443"/>
      <c r="M195" s="444"/>
      <c r="N195" s="443"/>
      <c r="O195" s="445"/>
      <c r="P195" s="443"/>
      <c r="Q195" s="444"/>
      <c r="R195" s="443"/>
      <c r="S195" s="445"/>
      <c r="T195" s="443"/>
      <c r="U195" s="444"/>
    </row>
    <row r="196" spans="1:21" x14ac:dyDescent="0.3">
      <c r="A196" s="105" t="str">
        <f>IF(Rahmenbedingungen!I39="","",Rahmenbedingungen!I39)</f>
        <v/>
      </c>
      <c r="B196" s="440"/>
      <c r="C196" s="441"/>
      <c r="D196" s="440"/>
      <c r="E196" s="442"/>
      <c r="F196" s="440"/>
      <c r="G196" s="441"/>
      <c r="H196" s="440"/>
      <c r="I196" s="442"/>
      <c r="J196" s="440"/>
      <c r="K196" s="441"/>
      <c r="L196" s="440"/>
      <c r="M196" s="441"/>
      <c r="N196" s="440"/>
      <c r="O196" s="442"/>
      <c r="P196" s="440"/>
      <c r="Q196" s="441"/>
      <c r="R196" s="440"/>
      <c r="S196" s="442"/>
      <c r="T196" s="440"/>
      <c r="U196" s="441"/>
    </row>
    <row r="197" spans="1:21" ht="14.5" thickBot="1" x14ac:dyDescent="0.35">
      <c r="A197" s="10" t="s">
        <v>246</v>
      </c>
      <c r="B197" s="227">
        <f t="shared" ref="B197:U197" si="67">SUM(B190:B196)</f>
        <v>0</v>
      </c>
      <c r="C197" s="227">
        <f t="shared" si="67"/>
        <v>0</v>
      </c>
      <c r="D197" s="227">
        <f t="shared" si="67"/>
        <v>0</v>
      </c>
      <c r="E197" s="227">
        <f t="shared" si="67"/>
        <v>0</v>
      </c>
      <c r="F197" s="227">
        <f t="shared" si="67"/>
        <v>0</v>
      </c>
      <c r="G197" s="227">
        <f t="shared" si="67"/>
        <v>0</v>
      </c>
      <c r="H197" s="227">
        <f t="shared" si="67"/>
        <v>0</v>
      </c>
      <c r="I197" s="227">
        <f t="shared" si="67"/>
        <v>0</v>
      </c>
      <c r="J197" s="227">
        <f t="shared" si="67"/>
        <v>0</v>
      </c>
      <c r="K197" s="227">
        <f t="shared" si="67"/>
        <v>0</v>
      </c>
      <c r="L197" s="227">
        <f t="shared" si="67"/>
        <v>0</v>
      </c>
      <c r="M197" s="227">
        <f t="shared" si="67"/>
        <v>0</v>
      </c>
      <c r="N197" s="227">
        <f t="shared" si="67"/>
        <v>0</v>
      </c>
      <c r="O197" s="227">
        <f t="shared" si="67"/>
        <v>0</v>
      </c>
      <c r="P197" s="227">
        <f t="shared" si="67"/>
        <v>0</v>
      </c>
      <c r="Q197" s="227">
        <f t="shared" si="67"/>
        <v>0</v>
      </c>
      <c r="R197" s="227">
        <f t="shared" si="67"/>
        <v>0</v>
      </c>
      <c r="S197" s="227">
        <f t="shared" si="67"/>
        <v>1</v>
      </c>
      <c r="T197" s="227">
        <f t="shared" si="67"/>
        <v>2</v>
      </c>
      <c r="U197" s="227">
        <f t="shared" si="67"/>
        <v>0</v>
      </c>
    </row>
    <row r="198" spans="1:21" x14ac:dyDescent="0.3">
      <c r="A198" s="161" t="str">
        <f>IF(Rahmenbedingungen!I40="","",Rahmenbedingungen!I40)</f>
        <v>Vgl. LG 1.1</v>
      </c>
      <c r="B198" s="162"/>
      <c r="C198" s="163"/>
      <c r="D198" s="162"/>
      <c r="E198" s="164"/>
      <c r="F198" s="162"/>
      <c r="G198" s="163"/>
      <c r="H198" s="162"/>
      <c r="I198" s="164"/>
      <c r="J198" s="162"/>
      <c r="K198" s="163"/>
      <c r="L198" s="162"/>
      <c r="M198" s="163"/>
      <c r="N198" s="162"/>
      <c r="O198" s="164"/>
      <c r="P198" s="162"/>
      <c r="Q198" s="163"/>
      <c r="R198" s="162"/>
      <c r="S198" s="164"/>
      <c r="T198" s="162"/>
      <c r="U198" s="163"/>
    </row>
    <row r="199" spans="1:21" x14ac:dyDescent="0.3">
      <c r="A199" s="105" t="str">
        <f>IF(Rahmenbedingungen!I41="","",Rahmenbedingungen!I41)</f>
        <v>E 4</v>
      </c>
      <c r="B199" s="437"/>
      <c r="C199" s="438"/>
      <c r="D199" s="437"/>
      <c r="E199" s="439"/>
      <c r="F199" s="437"/>
      <c r="G199" s="438"/>
      <c r="H199" s="437"/>
      <c r="I199" s="439"/>
      <c r="J199" s="437"/>
      <c r="K199" s="438"/>
      <c r="L199" s="437"/>
      <c r="M199" s="438"/>
      <c r="N199" s="437"/>
      <c r="O199" s="439"/>
      <c r="P199" s="437"/>
      <c r="Q199" s="438"/>
      <c r="R199" s="437"/>
      <c r="S199" s="439"/>
      <c r="T199" s="437"/>
      <c r="U199" s="438"/>
    </row>
    <row r="200" spans="1:21" x14ac:dyDescent="0.3">
      <c r="A200" s="105" t="str">
        <f>IF(Rahmenbedingungen!I42="","",Rahmenbedingungen!I42)</f>
        <v>E 3</v>
      </c>
      <c r="B200" s="437"/>
      <c r="C200" s="438"/>
      <c r="D200" s="437"/>
      <c r="E200" s="439"/>
      <c r="F200" s="437"/>
      <c r="G200" s="438"/>
      <c r="H200" s="437"/>
      <c r="I200" s="439"/>
      <c r="J200" s="437">
        <v>1</v>
      </c>
      <c r="K200" s="438">
        <v>2</v>
      </c>
      <c r="L200" s="437">
        <v>3</v>
      </c>
      <c r="M200" s="438">
        <v>4</v>
      </c>
      <c r="N200" s="437"/>
      <c r="O200" s="439"/>
      <c r="P200" s="437"/>
      <c r="Q200" s="438"/>
      <c r="R200" s="437"/>
      <c r="S200" s="439"/>
      <c r="T200" s="437"/>
      <c r="U200" s="438"/>
    </row>
    <row r="201" spans="1:21" x14ac:dyDescent="0.3">
      <c r="A201" s="105" t="str">
        <f>IF(Rahmenbedingungen!I43="","",Rahmenbedingungen!I43)</f>
        <v>E 2</v>
      </c>
      <c r="B201" s="437"/>
      <c r="C201" s="438"/>
      <c r="D201" s="437"/>
      <c r="E201" s="439"/>
      <c r="F201" s="437"/>
      <c r="G201" s="438"/>
      <c r="H201" s="437"/>
      <c r="I201" s="439"/>
      <c r="J201" s="437"/>
      <c r="K201" s="438"/>
      <c r="L201" s="437"/>
      <c r="M201" s="438"/>
      <c r="N201" s="437"/>
      <c r="O201" s="439"/>
      <c r="P201" s="437"/>
      <c r="Q201" s="438"/>
      <c r="R201" s="437"/>
      <c r="S201" s="439"/>
      <c r="T201" s="437"/>
      <c r="U201" s="438">
        <v>1</v>
      </c>
    </row>
    <row r="202" spans="1:21" x14ac:dyDescent="0.3">
      <c r="A202" s="105" t="str">
        <f>IF(Rahmenbedingungen!I44="","",Rahmenbedingungen!I44)</f>
        <v>E 1</v>
      </c>
      <c r="B202" s="437"/>
      <c r="C202" s="438"/>
      <c r="D202" s="437"/>
      <c r="E202" s="439"/>
      <c r="F202" s="437"/>
      <c r="G202" s="438"/>
      <c r="H202" s="437"/>
      <c r="I202" s="439"/>
      <c r="J202" s="437"/>
      <c r="K202" s="438"/>
      <c r="L202" s="437"/>
      <c r="M202" s="438"/>
      <c r="N202" s="437"/>
      <c r="O202" s="439"/>
      <c r="P202" s="437"/>
      <c r="Q202" s="438"/>
      <c r="R202" s="437"/>
      <c r="S202" s="439"/>
      <c r="T202" s="437"/>
      <c r="U202" s="438"/>
    </row>
    <row r="203" spans="1:21" x14ac:dyDescent="0.3">
      <c r="A203" s="105" t="str">
        <f>IF(Rahmenbedingungen!I45="","",Rahmenbedingungen!I45)</f>
        <v/>
      </c>
      <c r="B203" s="437"/>
      <c r="C203" s="438"/>
      <c r="D203" s="437"/>
      <c r="E203" s="439"/>
      <c r="F203" s="437"/>
      <c r="G203" s="438"/>
      <c r="H203" s="437"/>
      <c r="I203" s="439"/>
      <c r="J203" s="437"/>
      <c r="K203" s="438"/>
      <c r="L203" s="437"/>
      <c r="M203" s="438"/>
      <c r="N203" s="437"/>
      <c r="O203" s="439"/>
      <c r="P203" s="437"/>
      <c r="Q203" s="438"/>
      <c r="R203" s="437"/>
      <c r="S203" s="439"/>
      <c r="T203" s="437"/>
      <c r="U203" s="438"/>
    </row>
    <row r="204" spans="1:21" x14ac:dyDescent="0.3">
      <c r="A204" s="105" t="str">
        <f>IF(Rahmenbedingungen!I46="","",Rahmenbedingungen!I46)</f>
        <v/>
      </c>
      <c r="B204" s="437"/>
      <c r="C204" s="438"/>
      <c r="D204" s="437"/>
      <c r="E204" s="439"/>
      <c r="F204" s="437"/>
      <c r="G204" s="438"/>
      <c r="H204" s="437"/>
      <c r="I204" s="439"/>
      <c r="J204" s="437"/>
      <c r="K204" s="438"/>
      <c r="L204" s="437"/>
      <c r="M204" s="438"/>
      <c r="N204" s="437"/>
      <c r="O204" s="439"/>
      <c r="P204" s="437"/>
      <c r="Q204" s="438"/>
      <c r="R204" s="437"/>
      <c r="S204" s="439"/>
      <c r="T204" s="437"/>
      <c r="U204" s="438"/>
    </row>
    <row r="205" spans="1:21" x14ac:dyDescent="0.3">
      <c r="A205" s="105" t="str">
        <f>IF(Rahmenbedingungen!I47="","",Rahmenbedingungen!I47)</f>
        <v/>
      </c>
      <c r="B205" s="440"/>
      <c r="C205" s="441">
        <v>1</v>
      </c>
      <c r="D205" s="440"/>
      <c r="E205" s="442"/>
      <c r="F205" s="440">
        <v>1</v>
      </c>
      <c r="G205" s="441"/>
      <c r="H205" s="440"/>
      <c r="I205" s="442"/>
      <c r="J205" s="440"/>
      <c r="K205" s="441"/>
      <c r="L205" s="440"/>
      <c r="M205" s="441"/>
      <c r="N205" s="440"/>
      <c r="O205" s="442"/>
      <c r="P205" s="440"/>
      <c r="Q205" s="441"/>
      <c r="R205" s="440">
        <v>2</v>
      </c>
      <c r="S205" s="442">
        <v>4</v>
      </c>
      <c r="T205" s="440">
        <v>1</v>
      </c>
      <c r="U205" s="441">
        <v>2</v>
      </c>
    </row>
    <row r="206" spans="1:21" ht="14.5" thickBot="1" x14ac:dyDescent="0.35">
      <c r="A206" s="10" t="s">
        <v>247</v>
      </c>
      <c r="B206" s="227">
        <f t="shared" ref="B206:U206" si="68">SUM(B199:B205)</f>
        <v>0</v>
      </c>
      <c r="C206" s="227">
        <f t="shared" si="68"/>
        <v>1</v>
      </c>
      <c r="D206" s="227">
        <f t="shared" si="68"/>
        <v>0</v>
      </c>
      <c r="E206" s="227">
        <f t="shared" si="68"/>
        <v>0</v>
      </c>
      <c r="F206" s="227">
        <f t="shared" si="68"/>
        <v>1</v>
      </c>
      <c r="G206" s="227">
        <f t="shared" si="68"/>
        <v>0</v>
      </c>
      <c r="H206" s="227">
        <f t="shared" si="68"/>
        <v>0</v>
      </c>
      <c r="I206" s="227">
        <f t="shared" si="68"/>
        <v>0</v>
      </c>
      <c r="J206" s="227">
        <f t="shared" si="68"/>
        <v>1</v>
      </c>
      <c r="K206" s="227">
        <f t="shared" si="68"/>
        <v>2</v>
      </c>
      <c r="L206" s="227">
        <f t="shared" si="68"/>
        <v>3</v>
      </c>
      <c r="M206" s="227">
        <f t="shared" si="68"/>
        <v>4</v>
      </c>
      <c r="N206" s="227">
        <f t="shared" si="68"/>
        <v>0</v>
      </c>
      <c r="O206" s="227">
        <f t="shared" si="68"/>
        <v>0</v>
      </c>
      <c r="P206" s="227">
        <f t="shared" si="68"/>
        <v>0</v>
      </c>
      <c r="Q206" s="227">
        <f t="shared" si="68"/>
        <v>0</v>
      </c>
      <c r="R206" s="227">
        <f t="shared" si="68"/>
        <v>2</v>
      </c>
      <c r="S206" s="227">
        <f t="shared" si="68"/>
        <v>4</v>
      </c>
      <c r="T206" s="227">
        <f t="shared" si="68"/>
        <v>1</v>
      </c>
      <c r="U206" s="227">
        <f t="shared" si="68"/>
        <v>3</v>
      </c>
    </row>
    <row r="207" spans="1:21" ht="14.5" thickBot="1" x14ac:dyDescent="0.35">
      <c r="A207" s="120" t="s">
        <v>42</v>
      </c>
      <c r="B207" s="160">
        <f t="shared" ref="B207:U207" si="69">B179+B188+B197+B206</f>
        <v>2</v>
      </c>
      <c r="C207" s="160">
        <f t="shared" si="69"/>
        <v>3</v>
      </c>
      <c r="D207" s="160">
        <f t="shared" si="69"/>
        <v>0</v>
      </c>
      <c r="E207" s="160">
        <f t="shared" si="69"/>
        <v>2</v>
      </c>
      <c r="F207" s="160">
        <f t="shared" si="69"/>
        <v>2</v>
      </c>
      <c r="G207" s="160">
        <f t="shared" si="69"/>
        <v>10</v>
      </c>
      <c r="H207" s="160">
        <f t="shared" si="69"/>
        <v>3</v>
      </c>
      <c r="I207" s="160">
        <f t="shared" si="69"/>
        <v>3</v>
      </c>
      <c r="J207" s="160">
        <f t="shared" si="69"/>
        <v>2</v>
      </c>
      <c r="K207" s="160">
        <f t="shared" si="69"/>
        <v>5</v>
      </c>
      <c r="L207" s="160">
        <f t="shared" si="69"/>
        <v>6</v>
      </c>
      <c r="M207" s="160">
        <f t="shared" si="69"/>
        <v>8</v>
      </c>
      <c r="N207" s="160">
        <f t="shared" si="69"/>
        <v>4</v>
      </c>
      <c r="O207" s="160">
        <f t="shared" si="69"/>
        <v>8</v>
      </c>
      <c r="P207" s="160">
        <f t="shared" si="69"/>
        <v>1</v>
      </c>
      <c r="Q207" s="160">
        <f t="shared" si="69"/>
        <v>1</v>
      </c>
      <c r="R207" s="160">
        <f t="shared" si="69"/>
        <v>3</v>
      </c>
      <c r="S207" s="160">
        <f t="shared" si="69"/>
        <v>12</v>
      </c>
      <c r="T207" s="160">
        <f t="shared" si="69"/>
        <v>5</v>
      </c>
      <c r="U207" s="160">
        <f t="shared" si="69"/>
        <v>6</v>
      </c>
    </row>
    <row r="208" spans="1:21" x14ac:dyDescent="0.3">
      <c r="A208" s="106"/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</row>
    <row r="209" spans="1:21" x14ac:dyDescent="0.3">
      <c r="A209" s="106"/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</row>
    <row r="210" spans="1:21" ht="14.5" thickBot="1" x14ac:dyDescent="0.35">
      <c r="A210" s="265" t="s">
        <v>243</v>
      </c>
    </row>
    <row r="211" spans="1:21" x14ac:dyDescent="0.3">
      <c r="A211" s="138"/>
      <c r="B211" s="720">
        <f>Rahmenbedingungen!H5</f>
        <v>2020</v>
      </c>
      <c r="C211" s="721"/>
      <c r="D211" s="721"/>
      <c r="E211" s="722"/>
      <c r="F211" s="720">
        <f>Rahmenbedingungen!H6</f>
        <v>2021</v>
      </c>
      <c r="G211" s="721"/>
      <c r="H211" s="721"/>
      <c r="I211" s="722"/>
      <c r="J211" s="720">
        <f>Rahmenbedingungen!H7</f>
        <v>2022</v>
      </c>
      <c r="K211" s="721"/>
      <c r="L211" s="721"/>
      <c r="M211" s="722"/>
      <c r="N211" s="720">
        <f>Rahmenbedingungen!H8</f>
        <v>2023</v>
      </c>
      <c r="O211" s="721"/>
      <c r="P211" s="721"/>
      <c r="Q211" s="722"/>
      <c r="R211" s="720">
        <f>Rahmenbedingungen!H9</f>
        <v>2024</v>
      </c>
      <c r="S211" s="721"/>
      <c r="T211" s="721"/>
      <c r="U211" s="722"/>
    </row>
    <row r="212" spans="1:21" s="493" customFormat="1" ht="14.5" thickBot="1" x14ac:dyDescent="0.35">
      <c r="A212" s="375"/>
      <c r="B212" s="723" t="s">
        <v>75</v>
      </c>
      <c r="C212" s="724"/>
      <c r="D212" s="723" t="s">
        <v>74</v>
      </c>
      <c r="E212" s="724"/>
      <c r="F212" s="723" t="s">
        <v>75</v>
      </c>
      <c r="G212" s="724"/>
      <c r="H212" s="723" t="s">
        <v>74</v>
      </c>
      <c r="I212" s="724"/>
      <c r="J212" s="723" t="s">
        <v>75</v>
      </c>
      <c r="K212" s="724"/>
      <c r="L212" s="725" t="s">
        <v>74</v>
      </c>
      <c r="M212" s="726"/>
      <c r="N212" s="725" t="s">
        <v>75</v>
      </c>
      <c r="O212" s="726"/>
      <c r="P212" s="723" t="s">
        <v>74</v>
      </c>
      <c r="Q212" s="724"/>
      <c r="R212" s="725" t="s">
        <v>75</v>
      </c>
      <c r="S212" s="726"/>
      <c r="T212" s="723" t="s">
        <v>74</v>
      </c>
      <c r="U212" s="724"/>
    </row>
    <row r="213" spans="1:21" ht="14.5" thickBot="1" x14ac:dyDescent="0.35">
      <c r="B213" s="166" t="s">
        <v>126</v>
      </c>
      <c r="C213" s="167" t="s">
        <v>127</v>
      </c>
      <c r="D213" s="166" t="s">
        <v>126</v>
      </c>
      <c r="E213" s="167" t="s">
        <v>127</v>
      </c>
      <c r="F213" s="166" t="s">
        <v>126</v>
      </c>
      <c r="G213" s="167" t="s">
        <v>127</v>
      </c>
      <c r="H213" s="166" t="s">
        <v>126</v>
      </c>
      <c r="I213" s="167" t="s">
        <v>127</v>
      </c>
      <c r="J213" s="166" t="s">
        <v>126</v>
      </c>
      <c r="K213" s="587" t="s">
        <v>127</v>
      </c>
      <c r="L213" s="591" t="s">
        <v>126</v>
      </c>
      <c r="M213" s="592" t="s">
        <v>127</v>
      </c>
      <c r="N213" s="591" t="s">
        <v>126</v>
      </c>
      <c r="O213" s="592" t="s">
        <v>127</v>
      </c>
      <c r="P213" s="586" t="s">
        <v>126</v>
      </c>
      <c r="Q213" s="167" t="s">
        <v>127</v>
      </c>
      <c r="R213" s="591" t="s">
        <v>126</v>
      </c>
      <c r="S213" s="592" t="s">
        <v>127</v>
      </c>
      <c r="T213" s="586" t="s">
        <v>126</v>
      </c>
      <c r="U213" s="167" t="s">
        <v>127</v>
      </c>
    </row>
    <row r="214" spans="1:21" x14ac:dyDescent="0.3">
      <c r="A214" s="254" t="s">
        <v>275</v>
      </c>
      <c r="B214" s="591">
        <f>SUM(B215:B224)</f>
        <v>4</v>
      </c>
      <c r="C214" s="592">
        <f t="shared" ref="C214:U214" si="70">SUM(C215:C224)</f>
        <v>4</v>
      </c>
      <c r="D214" s="591">
        <f t="shared" si="70"/>
        <v>7</v>
      </c>
      <c r="E214" s="592">
        <f t="shared" si="70"/>
        <v>0</v>
      </c>
      <c r="F214" s="591">
        <f t="shared" si="70"/>
        <v>3</v>
      </c>
      <c r="G214" s="599">
        <f t="shared" si="70"/>
        <v>0</v>
      </c>
      <c r="H214" s="591">
        <f t="shared" si="70"/>
        <v>4</v>
      </c>
      <c r="I214" s="592">
        <f t="shared" si="70"/>
        <v>0</v>
      </c>
      <c r="J214" s="591">
        <f t="shared" si="70"/>
        <v>3</v>
      </c>
      <c r="K214" s="600">
        <f t="shared" si="70"/>
        <v>3</v>
      </c>
      <c r="L214" s="589">
        <f t="shared" si="70"/>
        <v>8</v>
      </c>
      <c r="M214" s="590">
        <f t="shared" si="70"/>
        <v>8</v>
      </c>
      <c r="N214" s="589">
        <f t="shared" si="70"/>
        <v>4</v>
      </c>
      <c r="O214" s="590">
        <f t="shared" si="70"/>
        <v>5</v>
      </c>
      <c r="P214" s="601">
        <f t="shared" si="70"/>
        <v>0</v>
      </c>
      <c r="Q214" s="590">
        <f t="shared" si="70"/>
        <v>13</v>
      </c>
      <c r="R214" s="589">
        <f t="shared" si="70"/>
        <v>0</v>
      </c>
      <c r="S214" s="590">
        <f t="shared" si="70"/>
        <v>6</v>
      </c>
      <c r="T214" s="601">
        <f t="shared" si="70"/>
        <v>8</v>
      </c>
      <c r="U214" s="590">
        <f t="shared" si="70"/>
        <v>6</v>
      </c>
    </row>
    <row r="215" spans="1:21" x14ac:dyDescent="0.3">
      <c r="A215" s="571" t="s">
        <v>25</v>
      </c>
      <c r="B215" s="434">
        <v>1</v>
      </c>
      <c r="C215" s="435">
        <v>2</v>
      </c>
      <c r="D215" s="434"/>
      <c r="E215" s="435"/>
      <c r="F215" s="434"/>
      <c r="G215" s="436"/>
      <c r="H215" s="434"/>
      <c r="I215" s="435"/>
      <c r="J215" s="434"/>
      <c r="K215" s="588"/>
      <c r="L215" s="621"/>
      <c r="M215" s="412"/>
      <c r="N215" s="621"/>
      <c r="O215" s="412"/>
      <c r="P215" s="622"/>
      <c r="Q215" s="412"/>
      <c r="R215" s="621"/>
      <c r="S215" s="412"/>
      <c r="T215" s="622"/>
      <c r="U215" s="412"/>
    </row>
    <row r="216" spans="1:21" x14ac:dyDescent="0.3">
      <c r="A216" s="571" t="s">
        <v>26</v>
      </c>
      <c r="B216" s="434"/>
      <c r="C216" s="435"/>
      <c r="D216" s="434"/>
      <c r="E216" s="435"/>
      <c r="F216" s="434">
        <v>3</v>
      </c>
      <c r="G216" s="436"/>
      <c r="H216" s="434">
        <v>4</v>
      </c>
      <c r="I216" s="435"/>
      <c r="J216" s="434"/>
      <c r="K216" s="588"/>
      <c r="L216" s="621"/>
      <c r="M216" s="412"/>
      <c r="N216" s="621"/>
      <c r="O216" s="412"/>
      <c r="P216" s="622"/>
      <c r="Q216" s="412"/>
      <c r="R216" s="621"/>
      <c r="S216" s="412"/>
      <c r="T216" s="622">
        <v>8</v>
      </c>
      <c r="U216" s="412"/>
    </row>
    <row r="217" spans="1:21" x14ac:dyDescent="0.3">
      <c r="A217" s="571" t="s">
        <v>27</v>
      </c>
      <c r="B217" s="434"/>
      <c r="C217" s="435"/>
      <c r="D217" s="434"/>
      <c r="E217" s="435"/>
      <c r="F217" s="434"/>
      <c r="G217" s="436"/>
      <c r="H217" s="434"/>
      <c r="I217" s="435"/>
      <c r="J217" s="434"/>
      <c r="K217" s="588"/>
      <c r="L217" s="621"/>
      <c r="M217" s="412"/>
      <c r="N217" s="621"/>
      <c r="O217" s="412"/>
      <c r="P217" s="622"/>
      <c r="Q217" s="412"/>
      <c r="R217" s="621"/>
      <c r="S217" s="412"/>
      <c r="T217" s="622"/>
      <c r="U217" s="412"/>
    </row>
    <row r="218" spans="1:21" x14ac:dyDescent="0.3">
      <c r="A218" s="571" t="s">
        <v>28</v>
      </c>
      <c r="B218" s="434"/>
      <c r="C218" s="435"/>
      <c r="D218" s="434">
        <v>7</v>
      </c>
      <c r="E218" s="435"/>
      <c r="F218" s="434"/>
      <c r="G218" s="436"/>
      <c r="H218" s="434"/>
      <c r="I218" s="435"/>
      <c r="J218" s="434"/>
      <c r="K218" s="588"/>
      <c r="L218" s="621"/>
      <c r="M218" s="412">
        <v>8</v>
      </c>
      <c r="N218" s="621"/>
      <c r="O218" s="412"/>
      <c r="P218" s="622"/>
      <c r="Q218" s="412"/>
      <c r="R218" s="621"/>
      <c r="S218" s="412">
        <v>6</v>
      </c>
      <c r="T218" s="622"/>
      <c r="U218" s="412"/>
    </row>
    <row r="219" spans="1:21" x14ac:dyDescent="0.3">
      <c r="A219" s="571" t="s">
        <v>29</v>
      </c>
      <c r="B219" s="434"/>
      <c r="C219" s="435"/>
      <c r="D219" s="434"/>
      <c r="E219" s="435"/>
      <c r="F219" s="434"/>
      <c r="G219" s="436"/>
      <c r="H219" s="434"/>
      <c r="I219" s="435"/>
      <c r="J219" s="434"/>
      <c r="K219" s="588"/>
      <c r="L219" s="621"/>
      <c r="M219" s="412"/>
      <c r="N219" s="621">
        <v>2</v>
      </c>
      <c r="O219" s="412"/>
      <c r="P219" s="622"/>
      <c r="Q219" s="412">
        <v>13</v>
      </c>
      <c r="R219" s="621"/>
      <c r="S219" s="412"/>
      <c r="T219" s="622"/>
      <c r="U219" s="412">
        <v>1</v>
      </c>
    </row>
    <row r="220" spans="1:21" x14ac:dyDescent="0.3">
      <c r="A220" s="571" t="s">
        <v>30</v>
      </c>
      <c r="B220" s="434"/>
      <c r="C220" s="435"/>
      <c r="D220" s="434"/>
      <c r="E220" s="435"/>
      <c r="F220" s="434"/>
      <c r="G220" s="436"/>
      <c r="H220" s="434"/>
      <c r="I220" s="435"/>
      <c r="J220" s="434">
        <v>3</v>
      </c>
      <c r="K220" s="588">
        <v>3</v>
      </c>
      <c r="L220" s="621">
        <v>8</v>
      </c>
      <c r="M220" s="412"/>
      <c r="N220" s="621"/>
      <c r="O220" s="412"/>
      <c r="P220" s="622"/>
      <c r="Q220" s="412"/>
      <c r="R220" s="621"/>
      <c r="S220" s="412"/>
      <c r="T220" s="622"/>
      <c r="U220" s="412"/>
    </row>
    <row r="221" spans="1:21" x14ac:dyDescent="0.3">
      <c r="A221" s="571" t="s">
        <v>31</v>
      </c>
      <c r="B221" s="434"/>
      <c r="C221" s="435"/>
      <c r="D221" s="434"/>
      <c r="E221" s="435"/>
      <c r="F221" s="434"/>
      <c r="G221" s="436"/>
      <c r="H221" s="434"/>
      <c r="I221" s="435"/>
      <c r="J221" s="434"/>
      <c r="K221" s="588"/>
      <c r="L221" s="621"/>
      <c r="M221" s="412"/>
      <c r="N221" s="621"/>
      <c r="O221" s="412"/>
      <c r="P221" s="622"/>
      <c r="Q221" s="412"/>
      <c r="R221" s="621"/>
      <c r="S221" s="412"/>
      <c r="T221" s="622"/>
      <c r="U221" s="412">
        <v>5</v>
      </c>
    </row>
    <row r="222" spans="1:21" x14ac:dyDescent="0.3">
      <c r="A222" s="571" t="s">
        <v>38</v>
      </c>
      <c r="B222" s="434"/>
      <c r="C222" s="435"/>
      <c r="D222" s="434"/>
      <c r="E222" s="435"/>
      <c r="F222" s="434"/>
      <c r="G222" s="436"/>
      <c r="H222" s="434"/>
      <c r="I222" s="435"/>
      <c r="J222" s="434"/>
      <c r="K222" s="588"/>
      <c r="L222" s="621"/>
      <c r="M222" s="412"/>
      <c r="N222" s="621"/>
      <c r="O222" s="412"/>
      <c r="P222" s="622"/>
      <c r="Q222" s="412"/>
      <c r="R222" s="621"/>
      <c r="S222" s="412"/>
      <c r="T222" s="622"/>
      <c r="U222" s="412"/>
    </row>
    <row r="223" spans="1:21" x14ac:dyDescent="0.3">
      <c r="A223" s="571" t="s">
        <v>39</v>
      </c>
      <c r="B223" s="434">
        <v>3</v>
      </c>
      <c r="C223" s="435">
        <v>2</v>
      </c>
      <c r="D223" s="434"/>
      <c r="E223" s="435"/>
      <c r="F223" s="434"/>
      <c r="G223" s="436"/>
      <c r="H223" s="434"/>
      <c r="I223" s="435"/>
      <c r="J223" s="434"/>
      <c r="K223" s="588"/>
      <c r="L223" s="621"/>
      <c r="M223" s="412"/>
      <c r="N223" s="621">
        <v>2</v>
      </c>
      <c r="O223" s="412">
        <v>5</v>
      </c>
      <c r="P223" s="622"/>
      <c r="Q223" s="412"/>
      <c r="R223" s="621"/>
      <c r="S223" s="412"/>
      <c r="T223" s="622"/>
      <c r="U223" s="412"/>
    </row>
    <row r="224" spans="1:21" ht="14.5" thickBot="1" x14ac:dyDescent="0.35">
      <c r="A224" s="602" t="s">
        <v>32</v>
      </c>
      <c r="B224" s="430"/>
      <c r="C224" s="603"/>
      <c r="D224" s="430"/>
      <c r="E224" s="603"/>
      <c r="F224" s="430"/>
      <c r="G224" s="604"/>
      <c r="H224" s="430"/>
      <c r="I224" s="603"/>
      <c r="J224" s="430"/>
      <c r="K224" s="605"/>
      <c r="L224" s="623"/>
      <c r="M224" s="415"/>
      <c r="N224" s="623"/>
      <c r="O224" s="415"/>
      <c r="P224" s="624"/>
      <c r="Q224" s="415"/>
      <c r="R224" s="623"/>
      <c r="S224" s="415"/>
      <c r="T224" s="624"/>
      <c r="U224" s="415"/>
    </row>
    <row r="225" spans="1:21" x14ac:dyDescent="0.3">
      <c r="A225" s="194" t="s">
        <v>23</v>
      </c>
      <c r="B225" s="593">
        <f>SUM(B226:B231)</f>
        <v>0</v>
      </c>
      <c r="C225" s="594">
        <f t="shared" ref="C225:U225" si="71">SUM(C226:C231)</f>
        <v>0</v>
      </c>
      <c r="D225" s="593">
        <f t="shared" si="71"/>
        <v>3</v>
      </c>
      <c r="E225" s="594">
        <f t="shared" si="71"/>
        <v>0</v>
      </c>
      <c r="F225" s="593">
        <f t="shared" si="71"/>
        <v>0</v>
      </c>
      <c r="G225" s="595">
        <f t="shared" si="71"/>
        <v>0</v>
      </c>
      <c r="H225" s="593">
        <f t="shared" si="71"/>
        <v>0</v>
      </c>
      <c r="I225" s="594">
        <f t="shared" si="71"/>
        <v>0</v>
      </c>
      <c r="J225" s="593">
        <f t="shared" si="71"/>
        <v>1</v>
      </c>
      <c r="K225" s="596">
        <f t="shared" si="71"/>
        <v>1</v>
      </c>
      <c r="L225" s="597">
        <f t="shared" si="71"/>
        <v>3</v>
      </c>
      <c r="M225" s="598">
        <f t="shared" si="71"/>
        <v>3</v>
      </c>
      <c r="N225" s="597">
        <f t="shared" si="71"/>
        <v>10</v>
      </c>
      <c r="O225" s="598">
        <f t="shared" si="71"/>
        <v>41</v>
      </c>
      <c r="P225" s="568">
        <f t="shared" si="71"/>
        <v>17</v>
      </c>
      <c r="Q225" s="598">
        <f t="shared" si="71"/>
        <v>0</v>
      </c>
      <c r="R225" s="597">
        <f t="shared" si="71"/>
        <v>1</v>
      </c>
      <c r="S225" s="598">
        <f t="shared" si="71"/>
        <v>5</v>
      </c>
      <c r="T225" s="568">
        <f t="shared" si="71"/>
        <v>3</v>
      </c>
      <c r="U225" s="598">
        <f t="shared" si="71"/>
        <v>5</v>
      </c>
    </row>
    <row r="226" spans="1:21" x14ac:dyDescent="0.3">
      <c r="A226" s="563" t="s">
        <v>33</v>
      </c>
      <c r="B226" s="434"/>
      <c r="C226" s="435"/>
      <c r="D226" s="434"/>
      <c r="E226" s="435"/>
      <c r="F226" s="434"/>
      <c r="G226" s="436"/>
      <c r="H226" s="434"/>
      <c r="I226" s="435"/>
      <c r="J226" s="434"/>
      <c r="K226" s="588"/>
      <c r="L226" s="621"/>
      <c r="M226" s="412"/>
      <c r="N226" s="621"/>
      <c r="O226" s="412"/>
      <c r="P226" s="622"/>
      <c r="Q226" s="412"/>
      <c r="R226" s="621"/>
      <c r="S226" s="412"/>
      <c r="T226" s="622"/>
      <c r="U226" s="412"/>
    </row>
    <row r="227" spans="1:21" x14ac:dyDescent="0.3">
      <c r="A227" s="563" t="s">
        <v>40</v>
      </c>
      <c r="B227" s="434"/>
      <c r="C227" s="435"/>
      <c r="D227" s="434"/>
      <c r="E227" s="435"/>
      <c r="F227" s="434"/>
      <c r="G227" s="436"/>
      <c r="H227" s="434"/>
      <c r="I227" s="435"/>
      <c r="J227" s="434"/>
      <c r="K227" s="588"/>
      <c r="L227" s="621"/>
      <c r="M227" s="412"/>
      <c r="N227" s="621"/>
      <c r="O227" s="412"/>
      <c r="P227" s="622"/>
      <c r="Q227" s="412"/>
      <c r="R227" s="621"/>
      <c r="S227" s="412"/>
      <c r="T227" s="622"/>
      <c r="U227" s="412">
        <v>5</v>
      </c>
    </row>
    <row r="228" spans="1:21" x14ac:dyDescent="0.3">
      <c r="A228" s="563" t="s">
        <v>41</v>
      </c>
      <c r="B228" s="434"/>
      <c r="C228" s="435"/>
      <c r="D228" s="434">
        <v>3</v>
      </c>
      <c r="E228" s="435"/>
      <c r="F228" s="434"/>
      <c r="G228" s="436"/>
      <c r="H228" s="434"/>
      <c r="I228" s="435"/>
      <c r="J228" s="434">
        <v>1</v>
      </c>
      <c r="K228" s="588">
        <v>1</v>
      </c>
      <c r="L228" s="621">
        <v>3</v>
      </c>
      <c r="M228" s="412">
        <v>3</v>
      </c>
      <c r="N228" s="621">
        <v>9</v>
      </c>
      <c r="O228" s="412"/>
      <c r="P228" s="622">
        <v>17</v>
      </c>
      <c r="Q228" s="412"/>
      <c r="R228" s="621"/>
      <c r="S228" s="412">
        <v>5</v>
      </c>
      <c r="T228" s="622"/>
      <c r="U228" s="412"/>
    </row>
    <row r="229" spans="1:21" x14ac:dyDescent="0.3">
      <c r="A229" s="563" t="s">
        <v>34</v>
      </c>
      <c r="B229" s="434"/>
      <c r="C229" s="435"/>
      <c r="D229" s="434"/>
      <c r="E229" s="435"/>
      <c r="F229" s="434"/>
      <c r="G229" s="436"/>
      <c r="H229" s="434"/>
      <c r="I229" s="435"/>
      <c r="J229" s="434"/>
      <c r="K229" s="588"/>
      <c r="L229" s="621"/>
      <c r="M229" s="412"/>
      <c r="N229" s="621"/>
      <c r="O229" s="412">
        <v>41</v>
      </c>
      <c r="P229" s="622"/>
      <c r="Q229" s="412"/>
      <c r="R229" s="621"/>
      <c r="S229" s="412"/>
      <c r="T229" s="622">
        <v>3</v>
      </c>
      <c r="U229" s="412"/>
    </row>
    <row r="230" spans="1:21" x14ac:dyDescent="0.3">
      <c r="A230" s="563" t="s">
        <v>35</v>
      </c>
      <c r="B230" s="434"/>
      <c r="C230" s="435"/>
      <c r="D230" s="434"/>
      <c r="E230" s="435"/>
      <c r="F230" s="434"/>
      <c r="G230" s="436"/>
      <c r="H230" s="434"/>
      <c r="I230" s="435"/>
      <c r="J230" s="434"/>
      <c r="K230" s="588"/>
      <c r="L230" s="621"/>
      <c r="M230" s="412"/>
      <c r="N230" s="621">
        <v>1</v>
      </c>
      <c r="O230" s="412"/>
      <c r="P230" s="622"/>
      <c r="Q230" s="412"/>
      <c r="R230" s="621"/>
      <c r="S230" s="412"/>
      <c r="T230" s="622"/>
      <c r="U230" s="412"/>
    </row>
    <row r="231" spans="1:21" ht="14.5" thickBot="1" x14ac:dyDescent="0.35">
      <c r="A231" s="495" t="s">
        <v>36</v>
      </c>
      <c r="B231" s="606"/>
      <c r="C231" s="607"/>
      <c r="D231" s="606"/>
      <c r="E231" s="607"/>
      <c r="F231" s="606"/>
      <c r="G231" s="608"/>
      <c r="H231" s="606"/>
      <c r="I231" s="607"/>
      <c r="J231" s="606"/>
      <c r="K231" s="609"/>
      <c r="L231" s="625"/>
      <c r="M231" s="626"/>
      <c r="N231" s="625"/>
      <c r="O231" s="626"/>
      <c r="P231" s="627"/>
      <c r="Q231" s="626"/>
      <c r="R231" s="625">
        <v>1</v>
      </c>
      <c r="S231" s="626"/>
      <c r="T231" s="627"/>
      <c r="U231" s="626"/>
    </row>
    <row r="232" spans="1:21" x14ac:dyDescent="0.3">
      <c r="A232" s="190" t="s">
        <v>24</v>
      </c>
      <c r="B232" s="615">
        <f>B233</f>
        <v>0</v>
      </c>
      <c r="C232" s="615">
        <f t="shared" ref="C232:U232" si="72">C233</f>
        <v>4</v>
      </c>
      <c r="D232" s="615">
        <f t="shared" si="72"/>
        <v>0</v>
      </c>
      <c r="E232" s="615">
        <f t="shared" si="72"/>
        <v>0</v>
      </c>
      <c r="F232" s="615">
        <f t="shared" si="72"/>
        <v>0</v>
      </c>
      <c r="G232" s="615">
        <f t="shared" si="72"/>
        <v>0</v>
      </c>
      <c r="H232" s="615">
        <f t="shared" si="72"/>
        <v>0</v>
      </c>
      <c r="I232" s="615">
        <f t="shared" si="72"/>
        <v>0</v>
      </c>
      <c r="J232" s="615">
        <f t="shared" si="72"/>
        <v>2</v>
      </c>
      <c r="K232" s="616">
        <f t="shared" si="72"/>
        <v>0</v>
      </c>
      <c r="L232" s="570">
        <f t="shared" si="72"/>
        <v>3</v>
      </c>
      <c r="M232" s="171">
        <f t="shared" si="72"/>
        <v>7</v>
      </c>
      <c r="N232" s="570">
        <f t="shared" si="72"/>
        <v>1</v>
      </c>
      <c r="O232" s="171">
        <f t="shared" si="72"/>
        <v>3</v>
      </c>
      <c r="P232" s="617">
        <f t="shared" si="72"/>
        <v>7</v>
      </c>
      <c r="Q232" s="171">
        <f t="shared" si="72"/>
        <v>11</v>
      </c>
      <c r="R232" s="570">
        <f t="shared" si="72"/>
        <v>3</v>
      </c>
      <c r="S232" s="171">
        <f t="shared" si="72"/>
        <v>0</v>
      </c>
      <c r="T232" s="617">
        <f t="shared" si="72"/>
        <v>3</v>
      </c>
      <c r="U232" s="171">
        <f t="shared" si="72"/>
        <v>3</v>
      </c>
    </row>
    <row r="233" spans="1:21" ht="14.5" thickBot="1" x14ac:dyDescent="0.35">
      <c r="A233" s="602" t="s">
        <v>37</v>
      </c>
      <c r="B233" s="430"/>
      <c r="C233" s="603">
        <v>4</v>
      </c>
      <c r="D233" s="430"/>
      <c r="E233" s="603"/>
      <c r="F233" s="430"/>
      <c r="G233" s="604"/>
      <c r="H233" s="430"/>
      <c r="I233" s="603"/>
      <c r="J233" s="430">
        <v>2</v>
      </c>
      <c r="K233" s="605"/>
      <c r="L233" s="623">
        <v>3</v>
      </c>
      <c r="M233" s="415">
        <v>7</v>
      </c>
      <c r="N233" s="623">
        <v>1</v>
      </c>
      <c r="O233" s="415">
        <v>3</v>
      </c>
      <c r="P233" s="624">
        <v>7</v>
      </c>
      <c r="Q233" s="415">
        <v>11</v>
      </c>
      <c r="R233" s="623">
        <v>3</v>
      </c>
      <c r="S233" s="415"/>
      <c r="T233" s="624">
        <v>3</v>
      </c>
      <c r="U233" s="415">
        <v>3</v>
      </c>
    </row>
    <row r="234" spans="1:21" ht="28.5" thickBot="1" x14ac:dyDescent="0.35">
      <c r="A234" s="29" t="s">
        <v>43</v>
      </c>
      <c r="B234" s="610">
        <f>B214+B225+B232</f>
        <v>4</v>
      </c>
      <c r="C234" s="611">
        <f t="shared" ref="C234:U234" si="73">C214+C225+C232</f>
        <v>8</v>
      </c>
      <c r="D234" s="610">
        <f t="shared" si="73"/>
        <v>10</v>
      </c>
      <c r="E234" s="611">
        <f t="shared" si="73"/>
        <v>0</v>
      </c>
      <c r="F234" s="610">
        <f t="shared" si="73"/>
        <v>3</v>
      </c>
      <c r="G234" s="612">
        <f t="shared" si="73"/>
        <v>0</v>
      </c>
      <c r="H234" s="610">
        <f t="shared" si="73"/>
        <v>4</v>
      </c>
      <c r="I234" s="611">
        <f t="shared" si="73"/>
        <v>0</v>
      </c>
      <c r="J234" s="610">
        <f t="shared" si="73"/>
        <v>6</v>
      </c>
      <c r="K234" s="613">
        <f t="shared" si="73"/>
        <v>4</v>
      </c>
      <c r="L234" s="610">
        <f t="shared" si="73"/>
        <v>14</v>
      </c>
      <c r="M234" s="611">
        <f t="shared" si="73"/>
        <v>18</v>
      </c>
      <c r="N234" s="610">
        <f t="shared" si="73"/>
        <v>15</v>
      </c>
      <c r="O234" s="611">
        <f t="shared" si="73"/>
        <v>49</v>
      </c>
      <c r="P234" s="614">
        <f t="shared" si="73"/>
        <v>24</v>
      </c>
      <c r="Q234" s="611">
        <f t="shared" si="73"/>
        <v>24</v>
      </c>
      <c r="R234" s="610">
        <f t="shared" si="73"/>
        <v>4</v>
      </c>
      <c r="S234" s="611">
        <f t="shared" si="73"/>
        <v>11</v>
      </c>
      <c r="T234" s="614">
        <f t="shared" si="73"/>
        <v>14</v>
      </c>
      <c r="U234" s="611">
        <f t="shared" si="73"/>
        <v>14</v>
      </c>
    </row>
    <row r="235" spans="1:21" x14ac:dyDescent="0.3">
      <c r="A235" s="106"/>
      <c r="B235" s="226"/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  <c r="R235" s="226"/>
      <c r="S235" s="226"/>
      <c r="T235" s="226"/>
      <c r="U235" s="226"/>
    </row>
    <row r="237" spans="1:21" ht="14.5" thickBot="1" x14ac:dyDescent="0.35">
      <c r="A237" s="265" t="s">
        <v>201</v>
      </c>
    </row>
    <row r="238" spans="1:21" x14ac:dyDescent="0.3">
      <c r="A238" s="734" t="s">
        <v>215</v>
      </c>
      <c r="B238" s="735"/>
      <c r="C238" s="711" t="s">
        <v>151</v>
      </c>
      <c r="D238" s="712"/>
    </row>
    <row r="239" spans="1:21" x14ac:dyDescent="0.3">
      <c r="A239" s="639" t="s">
        <v>74</v>
      </c>
      <c r="B239" s="640" t="s">
        <v>75</v>
      </c>
      <c r="C239" s="640" t="s">
        <v>74</v>
      </c>
      <c r="D239" s="12" t="s">
        <v>75</v>
      </c>
    </row>
    <row r="240" spans="1:21" ht="14.5" thickBot="1" x14ac:dyDescent="0.35">
      <c r="A240" s="430">
        <v>20</v>
      </c>
      <c r="B240" s="431">
        <v>10</v>
      </c>
      <c r="C240" s="432">
        <v>21</v>
      </c>
      <c r="D240" s="433">
        <v>11</v>
      </c>
    </row>
    <row r="241" spans="1:15" ht="15.5" x14ac:dyDescent="0.3">
      <c r="A241" s="1"/>
    </row>
    <row r="243" spans="1:15" ht="14.5" thickBot="1" x14ac:dyDescent="0.35">
      <c r="A243" s="489" t="s">
        <v>202</v>
      </c>
    </row>
    <row r="244" spans="1:15" x14ac:dyDescent="0.3">
      <c r="A244" s="15"/>
      <c r="B244" s="35" t="s">
        <v>75</v>
      </c>
      <c r="C244" s="35" t="s">
        <v>74</v>
      </c>
      <c r="D244" s="736" t="s">
        <v>47</v>
      </c>
      <c r="E244" s="735"/>
      <c r="F244" s="736" t="s">
        <v>48</v>
      </c>
      <c r="G244" s="735"/>
      <c r="H244" s="736" t="s">
        <v>49</v>
      </c>
      <c r="I244" s="735"/>
      <c r="J244" s="736" t="s">
        <v>50</v>
      </c>
      <c r="K244" s="735"/>
      <c r="L244" s="736" t="s">
        <v>51</v>
      </c>
      <c r="M244" s="737"/>
    </row>
    <row r="245" spans="1:15" x14ac:dyDescent="0.3">
      <c r="A245" s="23"/>
      <c r="B245" s="22"/>
      <c r="C245" s="22"/>
      <c r="D245" s="22" t="s">
        <v>75</v>
      </c>
      <c r="E245" s="22" t="s">
        <v>74</v>
      </c>
      <c r="F245" s="22" t="s">
        <v>75</v>
      </c>
      <c r="G245" s="22" t="s">
        <v>74</v>
      </c>
      <c r="H245" s="22" t="s">
        <v>75</v>
      </c>
      <c r="I245" s="22" t="s">
        <v>74</v>
      </c>
      <c r="J245" s="22" t="s">
        <v>75</v>
      </c>
      <c r="K245" s="22" t="s">
        <v>74</v>
      </c>
      <c r="L245" s="22" t="s">
        <v>75</v>
      </c>
      <c r="M245" s="12" t="s">
        <v>74</v>
      </c>
    </row>
    <row r="246" spans="1:15" x14ac:dyDescent="0.3">
      <c r="A246" s="16" t="s">
        <v>44</v>
      </c>
      <c r="B246" s="22">
        <f t="shared" ref="B246:C246" si="74">D246+F246+H246+J246+L246</f>
        <v>5</v>
      </c>
      <c r="C246" s="67">
        <f t="shared" si="74"/>
        <v>4</v>
      </c>
      <c r="D246" s="422">
        <v>1</v>
      </c>
      <c r="E246" s="422">
        <v>1</v>
      </c>
      <c r="F246" s="422">
        <v>1</v>
      </c>
      <c r="G246" s="422">
        <v>1</v>
      </c>
      <c r="H246" s="422">
        <v>1</v>
      </c>
      <c r="I246" s="422"/>
      <c r="J246" s="422">
        <v>1</v>
      </c>
      <c r="K246" s="422">
        <v>1</v>
      </c>
      <c r="L246" s="422">
        <v>1</v>
      </c>
      <c r="M246" s="420">
        <v>1</v>
      </c>
    </row>
    <row r="247" spans="1:15" x14ac:dyDescent="0.3">
      <c r="A247" s="16" t="s">
        <v>45</v>
      </c>
      <c r="B247" s="406">
        <f t="shared" ref="B247:B248" si="75">D247+F247+H247+J247+L247</f>
        <v>12</v>
      </c>
      <c r="C247" s="406">
        <f t="shared" ref="C247:C248" si="76">E247+G247+I247+K247+M247</f>
        <v>5</v>
      </c>
      <c r="D247" s="422"/>
      <c r="E247" s="422">
        <v>1</v>
      </c>
      <c r="F247" s="422">
        <v>12</v>
      </c>
      <c r="G247" s="422">
        <v>1</v>
      </c>
      <c r="H247" s="422"/>
      <c r="I247" s="422">
        <v>1</v>
      </c>
      <c r="J247" s="422"/>
      <c r="K247" s="422">
        <v>1</v>
      </c>
      <c r="L247" s="422"/>
      <c r="M247" s="420">
        <v>1</v>
      </c>
    </row>
    <row r="248" spans="1:15" x14ac:dyDescent="0.3">
      <c r="A248" s="16" t="s">
        <v>46</v>
      </c>
      <c r="B248" s="406">
        <f t="shared" si="75"/>
        <v>8</v>
      </c>
      <c r="C248" s="406">
        <f t="shared" si="76"/>
        <v>5</v>
      </c>
      <c r="D248" s="422"/>
      <c r="E248" s="422"/>
      <c r="F248" s="422">
        <v>7</v>
      </c>
      <c r="G248" s="422"/>
      <c r="H248" s="422"/>
      <c r="I248" s="422">
        <v>3</v>
      </c>
      <c r="J248" s="422"/>
      <c r="K248" s="422">
        <v>2</v>
      </c>
      <c r="L248" s="422">
        <v>1</v>
      </c>
      <c r="M248" s="420"/>
    </row>
    <row r="249" spans="1:15" ht="14.5" thickBot="1" x14ac:dyDescent="0.35">
      <c r="A249" s="17" t="s">
        <v>14</v>
      </c>
      <c r="B249" s="21">
        <f t="shared" ref="B249:M249" si="77">SUM(B246:B248)</f>
        <v>25</v>
      </c>
      <c r="C249" s="21">
        <f t="shared" si="77"/>
        <v>14</v>
      </c>
      <c r="D249" s="21">
        <f t="shared" si="77"/>
        <v>1</v>
      </c>
      <c r="E249" s="21">
        <f t="shared" si="77"/>
        <v>2</v>
      </c>
      <c r="F249" s="21">
        <f t="shared" si="77"/>
        <v>20</v>
      </c>
      <c r="G249" s="21">
        <f t="shared" si="77"/>
        <v>2</v>
      </c>
      <c r="H249" s="21">
        <f t="shared" si="77"/>
        <v>1</v>
      </c>
      <c r="I249" s="21">
        <f t="shared" si="77"/>
        <v>4</v>
      </c>
      <c r="J249" s="21">
        <f t="shared" si="77"/>
        <v>1</v>
      </c>
      <c r="K249" s="21">
        <f t="shared" si="77"/>
        <v>4</v>
      </c>
      <c r="L249" s="21">
        <f t="shared" si="77"/>
        <v>2</v>
      </c>
      <c r="M249" s="13">
        <f t="shared" si="77"/>
        <v>2</v>
      </c>
    </row>
    <row r="252" spans="1:15" ht="14.5" thickBot="1" x14ac:dyDescent="0.35">
      <c r="A252" s="265" t="s">
        <v>203</v>
      </c>
    </row>
    <row r="253" spans="1:15" ht="32.9" customHeight="1" thickBot="1" x14ac:dyDescent="0.35">
      <c r="A253" s="731" t="s">
        <v>52</v>
      </c>
      <c r="B253" s="733"/>
      <c r="C253" s="731" t="s">
        <v>173</v>
      </c>
      <c r="D253" s="732"/>
      <c r="E253" s="732"/>
      <c r="F253" s="732"/>
      <c r="G253" s="732"/>
      <c r="H253" s="733"/>
      <c r="I253" s="247"/>
      <c r="J253" s="247"/>
      <c r="K253" s="247"/>
      <c r="L253" s="247"/>
      <c r="M253" s="247"/>
      <c r="N253" s="247"/>
      <c r="O253" s="2"/>
    </row>
    <row r="254" spans="1:15" ht="30" customHeight="1" x14ac:dyDescent="0.3">
      <c r="A254" s="136"/>
      <c r="B254" s="643"/>
      <c r="C254" s="246" t="s">
        <v>53</v>
      </c>
      <c r="D254" s="246" t="s">
        <v>57</v>
      </c>
      <c r="E254" s="246" t="s">
        <v>89</v>
      </c>
      <c r="F254" s="246" t="s">
        <v>54</v>
      </c>
      <c r="G254" s="246" t="s">
        <v>55</v>
      </c>
      <c r="H254" s="278" t="s">
        <v>56</v>
      </c>
    </row>
    <row r="255" spans="1:15" x14ac:dyDescent="0.3">
      <c r="A255" s="136" t="s">
        <v>75</v>
      </c>
      <c r="B255" s="132">
        <f>SUM(C255:H255)</f>
        <v>34</v>
      </c>
      <c r="C255" s="428">
        <v>14</v>
      </c>
      <c r="D255" s="428">
        <v>2</v>
      </c>
      <c r="E255" s="428">
        <v>3</v>
      </c>
      <c r="F255" s="428">
        <v>4</v>
      </c>
      <c r="G255" s="428">
        <v>5</v>
      </c>
      <c r="H255" s="429">
        <v>6</v>
      </c>
    </row>
    <row r="256" spans="1:15" ht="14.5" thickBot="1" x14ac:dyDescent="0.35">
      <c r="A256" s="136" t="s">
        <v>74</v>
      </c>
      <c r="B256" s="132">
        <f>SUM(C256:H256)</f>
        <v>32</v>
      </c>
      <c r="C256" s="428">
        <v>2</v>
      </c>
      <c r="D256" s="428">
        <v>3</v>
      </c>
      <c r="E256" s="428">
        <v>6</v>
      </c>
      <c r="F256" s="428">
        <v>5</v>
      </c>
      <c r="G256" s="428">
        <v>4</v>
      </c>
      <c r="H256" s="429">
        <v>12</v>
      </c>
    </row>
    <row r="257" spans="1:21" ht="14.5" thickBot="1" x14ac:dyDescent="0.35">
      <c r="A257" s="264" t="s">
        <v>42</v>
      </c>
      <c r="B257" s="174">
        <f>SUM(B255:B256)</f>
        <v>66</v>
      </c>
      <c r="C257" s="280">
        <f t="shared" ref="C257:H257" si="78">SUM(C255:C256)</f>
        <v>16</v>
      </c>
      <c r="D257" s="280">
        <f t="shared" si="78"/>
        <v>5</v>
      </c>
      <c r="E257" s="280">
        <f t="shared" si="78"/>
        <v>9</v>
      </c>
      <c r="F257" s="280">
        <f t="shared" si="78"/>
        <v>9</v>
      </c>
      <c r="G257" s="280">
        <f t="shared" si="78"/>
        <v>9</v>
      </c>
      <c r="H257" s="281">
        <f t="shared" si="78"/>
        <v>18</v>
      </c>
    </row>
    <row r="258" spans="1:21" x14ac:dyDescent="0.3">
      <c r="A258" s="25"/>
      <c r="B258" s="25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</row>
    <row r="260" spans="1:21" ht="14.5" thickBot="1" x14ac:dyDescent="0.35">
      <c r="A260" s="265" t="s">
        <v>204</v>
      </c>
    </row>
    <row r="261" spans="1:21" ht="14.15" customHeight="1" x14ac:dyDescent="0.3">
      <c r="A261" s="152"/>
      <c r="B261" s="711" t="s">
        <v>58</v>
      </c>
      <c r="C261" s="711"/>
      <c r="D261" s="711"/>
      <c r="E261" s="711"/>
      <c r="F261" s="711"/>
      <c r="G261" s="711"/>
      <c r="H261" s="711"/>
      <c r="I261" s="711"/>
      <c r="J261" s="711"/>
      <c r="K261" s="711"/>
      <c r="L261" s="756" t="s">
        <v>59</v>
      </c>
      <c r="M261" s="756"/>
      <c r="N261" s="756"/>
      <c r="O261" s="756"/>
      <c r="P261" s="756"/>
      <c r="Q261" s="756" t="s">
        <v>60</v>
      </c>
      <c r="R261" s="756"/>
      <c r="S261" s="756"/>
      <c r="T261" s="756"/>
      <c r="U261" s="757"/>
    </row>
    <row r="262" spans="1:21" ht="91.4" customHeight="1" x14ac:dyDescent="0.3">
      <c r="A262" s="154" t="s">
        <v>214</v>
      </c>
      <c r="B262" s="764" t="s">
        <v>61</v>
      </c>
      <c r="C262" s="764"/>
      <c r="D262" s="764"/>
      <c r="E262" s="764"/>
      <c r="F262" s="764"/>
      <c r="G262" s="759" t="s">
        <v>62</v>
      </c>
      <c r="H262" s="759"/>
      <c r="I262" s="759"/>
      <c r="J262" s="759"/>
      <c r="K262" s="759"/>
      <c r="L262" s="759"/>
      <c r="M262" s="759"/>
      <c r="N262" s="759"/>
      <c r="O262" s="759"/>
      <c r="P262" s="759"/>
      <c r="Q262" s="759"/>
      <c r="R262" s="759"/>
      <c r="S262" s="759"/>
      <c r="T262" s="759"/>
      <c r="U262" s="760"/>
    </row>
    <row r="263" spans="1:21" ht="14.5" thickBot="1" x14ac:dyDescent="0.35">
      <c r="A263" s="175"/>
      <c r="B263" s="169">
        <f>txt_progjahr1</f>
        <v>2025</v>
      </c>
      <c r="C263" s="169">
        <f>txt_progjahr2</f>
        <v>2026</v>
      </c>
      <c r="D263" s="169">
        <f>txt_progjahr3</f>
        <v>2027</v>
      </c>
      <c r="E263" s="169">
        <f>txt_progjahr4</f>
        <v>2028</v>
      </c>
      <c r="F263" s="169">
        <f>txt_progjahr5</f>
        <v>2029</v>
      </c>
      <c r="G263" s="169">
        <f>txt_progjahr1</f>
        <v>2025</v>
      </c>
      <c r="H263" s="169">
        <f>txt_progjahr2</f>
        <v>2026</v>
      </c>
      <c r="I263" s="169">
        <f>txt_progjahr3</f>
        <v>2027</v>
      </c>
      <c r="J263" s="169">
        <f>txt_progjahr4</f>
        <v>2028</v>
      </c>
      <c r="K263" s="169">
        <f>txt_progjahr5</f>
        <v>2029</v>
      </c>
      <c r="L263" s="169">
        <f>txt_progjahr1</f>
        <v>2025</v>
      </c>
      <c r="M263" s="169">
        <f>txt_progjahr2</f>
        <v>2026</v>
      </c>
      <c r="N263" s="169">
        <f>txt_progjahr3</f>
        <v>2027</v>
      </c>
      <c r="O263" s="169">
        <f>txt_progjahr4</f>
        <v>2028</v>
      </c>
      <c r="P263" s="169">
        <f>txt_progjahr5</f>
        <v>2029</v>
      </c>
      <c r="Q263" s="169">
        <f>txt_progjahr1</f>
        <v>2025</v>
      </c>
      <c r="R263" s="169">
        <f>txt_progjahr2</f>
        <v>2026</v>
      </c>
      <c r="S263" s="169">
        <f>txt_progjahr3</f>
        <v>2027</v>
      </c>
      <c r="T263" s="169">
        <f>txt_progjahr4</f>
        <v>2028</v>
      </c>
      <c r="U263" s="169">
        <f>txt_progjahr5</f>
        <v>2029</v>
      </c>
    </row>
    <row r="264" spans="1:21" x14ac:dyDescent="0.3">
      <c r="A264" s="170" t="s">
        <v>17</v>
      </c>
      <c r="B264" s="151"/>
      <c r="C264" s="151"/>
      <c r="D264" s="151"/>
      <c r="E264" s="151"/>
      <c r="F264" s="151"/>
      <c r="G264" s="151"/>
      <c r="H264" s="151"/>
      <c r="I264" s="151"/>
      <c r="J264" s="151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71"/>
    </row>
    <row r="265" spans="1:21" x14ac:dyDescent="0.3">
      <c r="A265" s="16" t="s">
        <v>90</v>
      </c>
      <c r="B265" s="417"/>
      <c r="C265" s="417"/>
      <c r="D265" s="417"/>
      <c r="E265" s="417"/>
      <c r="F265" s="417"/>
      <c r="G265" s="417"/>
      <c r="H265" s="417"/>
      <c r="I265" s="417"/>
      <c r="J265" s="417"/>
      <c r="K265" s="422"/>
      <c r="L265" s="422"/>
      <c r="M265" s="422"/>
      <c r="N265" s="422"/>
      <c r="O265" s="422"/>
      <c r="P265" s="422"/>
      <c r="Q265" s="422"/>
      <c r="R265" s="422"/>
      <c r="S265" s="422"/>
      <c r="T265" s="422"/>
      <c r="U265" s="420"/>
    </row>
    <row r="266" spans="1:21" x14ac:dyDescent="0.3">
      <c r="A266" s="16" t="s">
        <v>91</v>
      </c>
      <c r="B266" s="417"/>
      <c r="C266" s="417"/>
      <c r="D266" s="417"/>
      <c r="E266" s="417"/>
      <c r="F266" s="417"/>
      <c r="G266" s="417"/>
      <c r="H266" s="417"/>
      <c r="I266" s="417"/>
      <c r="J266" s="417"/>
      <c r="K266" s="422"/>
      <c r="L266" s="422"/>
      <c r="M266" s="422"/>
      <c r="N266" s="422"/>
      <c r="O266" s="422"/>
      <c r="P266" s="422"/>
      <c r="Q266" s="422"/>
      <c r="R266" s="422"/>
      <c r="S266" s="422"/>
      <c r="T266" s="422"/>
      <c r="U266" s="420"/>
    </row>
    <row r="267" spans="1:21" x14ac:dyDescent="0.3">
      <c r="A267" s="16" t="s">
        <v>92</v>
      </c>
      <c r="B267" s="417"/>
      <c r="C267" s="417"/>
      <c r="D267" s="417"/>
      <c r="E267" s="417"/>
      <c r="F267" s="417"/>
      <c r="G267" s="417"/>
      <c r="H267" s="417"/>
      <c r="I267" s="417"/>
      <c r="J267" s="417"/>
      <c r="K267" s="422"/>
      <c r="L267" s="422"/>
      <c r="M267" s="422"/>
      <c r="N267" s="422"/>
      <c r="O267" s="422"/>
      <c r="P267" s="422"/>
      <c r="Q267" s="422"/>
      <c r="R267" s="422"/>
      <c r="S267" s="422"/>
      <c r="T267" s="422"/>
      <c r="U267" s="420"/>
    </row>
    <row r="268" spans="1:21" x14ac:dyDescent="0.3">
      <c r="A268" s="16" t="s">
        <v>93</v>
      </c>
      <c r="B268" s="417"/>
      <c r="C268" s="417"/>
      <c r="D268" s="417"/>
      <c r="E268" s="417"/>
      <c r="F268" s="417"/>
      <c r="G268" s="417"/>
      <c r="H268" s="417"/>
      <c r="I268" s="417"/>
      <c r="J268" s="417"/>
      <c r="K268" s="422"/>
      <c r="L268" s="422"/>
      <c r="M268" s="422"/>
      <c r="N268" s="422"/>
      <c r="O268" s="422"/>
      <c r="P268" s="422"/>
      <c r="Q268" s="422"/>
      <c r="R268" s="422"/>
      <c r="S268" s="422"/>
      <c r="T268" s="422"/>
      <c r="U268" s="420"/>
    </row>
    <row r="269" spans="1:21" x14ac:dyDescent="0.3">
      <c r="A269" s="16" t="s">
        <v>76</v>
      </c>
      <c r="B269" s="417"/>
      <c r="C269" s="417"/>
      <c r="D269" s="417"/>
      <c r="E269" s="417"/>
      <c r="F269" s="417"/>
      <c r="G269" s="417"/>
      <c r="H269" s="417"/>
      <c r="I269" s="417"/>
      <c r="J269" s="417"/>
      <c r="K269" s="422"/>
      <c r="L269" s="422"/>
      <c r="M269" s="422"/>
      <c r="N269" s="422"/>
      <c r="O269" s="422"/>
      <c r="P269" s="422"/>
      <c r="Q269" s="422"/>
      <c r="R269" s="422"/>
      <c r="S269" s="422"/>
      <c r="T269" s="422"/>
      <c r="U269" s="420"/>
    </row>
    <row r="270" spans="1:21" x14ac:dyDescent="0.3">
      <c r="A270" s="16" t="s">
        <v>94</v>
      </c>
      <c r="B270" s="417"/>
      <c r="C270" s="417"/>
      <c r="D270" s="417"/>
      <c r="E270" s="417"/>
      <c r="F270" s="417"/>
      <c r="G270" s="417"/>
      <c r="H270" s="417"/>
      <c r="I270" s="417"/>
      <c r="J270" s="417"/>
      <c r="K270" s="422"/>
      <c r="L270" s="422"/>
      <c r="M270" s="422"/>
      <c r="N270" s="422"/>
      <c r="O270" s="422"/>
      <c r="P270" s="422"/>
      <c r="Q270" s="422"/>
      <c r="R270" s="422"/>
      <c r="S270" s="422"/>
      <c r="T270" s="422"/>
      <c r="U270" s="420"/>
    </row>
    <row r="271" spans="1:21" x14ac:dyDescent="0.3">
      <c r="A271" s="16" t="s">
        <v>95</v>
      </c>
      <c r="B271" s="417"/>
      <c r="C271" s="417"/>
      <c r="D271" s="417"/>
      <c r="E271" s="417"/>
      <c r="F271" s="417"/>
      <c r="G271" s="417"/>
      <c r="H271" s="417"/>
      <c r="I271" s="417"/>
      <c r="J271" s="417"/>
      <c r="K271" s="422"/>
      <c r="L271" s="422"/>
      <c r="M271" s="422"/>
      <c r="N271" s="422"/>
      <c r="O271" s="422"/>
      <c r="P271" s="422"/>
      <c r="Q271" s="422"/>
      <c r="R271" s="422"/>
      <c r="S271" s="422"/>
      <c r="T271" s="422"/>
      <c r="U271" s="420"/>
    </row>
    <row r="272" spans="1:21" x14ac:dyDescent="0.3">
      <c r="A272" s="16" t="s">
        <v>77</v>
      </c>
      <c r="B272" s="417"/>
      <c r="C272" s="417"/>
      <c r="D272" s="417"/>
      <c r="E272" s="417"/>
      <c r="F272" s="417"/>
      <c r="G272" s="417"/>
      <c r="H272" s="417"/>
      <c r="I272" s="417"/>
      <c r="J272" s="417"/>
      <c r="K272" s="422"/>
      <c r="L272" s="422"/>
      <c r="M272" s="422"/>
      <c r="N272" s="422"/>
      <c r="O272" s="422"/>
      <c r="P272" s="422"/>
      <c r="Q272" s="422"/>
      <c r="R272" s="422"/>
      <c r="S272" s="422"/>
      <c r="T272" s="422"/>
      <c r="U272" s="420"/>
    </row>
    <row r="273" spans="1:21" x14ac:dyDescent="0.3">
      <c r="A273" s="16" t="s">
        <v>72</v>
      </c>
      <c r="B273" s="417"/>
      <c r="C273" s="417"/>
      <c r="D273" s="417"/>
      <c r="E273" s="417"/>
      <c r="F273" s="417"/>
      <c r="G273" s="417"/>
      <c r="H273" s="417"/>
      <c r="I273" s="417"/>
      <c r="J273" s="417"/>
      <c r="K273" s="422"/>
      <c r="L273" s="422"/>
      <c r="M273" s="422"/>
      <c r="N273" s="422"/>
      <c r="O273" s="422"/>
      <c r="P273" s="422"/>
      <c r="Q273" s="422"/>
      <c r="R273" s="422"/>
      <c r="S273" s="422"/>
      <c r="T273" s="422"/>
      <c r="U273" s="420"/>
    </row>
    <row r="274" spans="1:21" x14ac:dyDescent="0.3">
      <c r="A274" s="16" t="s">
        <v>78</v>
      </c>
      <c r="B274" s="417"/>
      <c r="C274" s="417"/>
      <c r="D274" s="417"/>
      <c r="E274" s="417"/>
      <c r="F274" s="417"/>
      <c r="G274" s="417"/>
      <c r="H274" s="417"/>
      <c r="I274" s="417"/>
      <c r="J274" s="417"/>
      <c r="K274" s="422"/>
      <c r="L274" s="422"/>
      <c r="M274" s="422"/>
      <c r="N274" s="422"/>
      <c r="O274" s="422"/>
      <c r="P274" s="422"/>
      <c r="Q274" s="422"/>
      <c r="R274" s="422"/>
      <c r="S274" s="422"/>
      <c r="T274" s="422"/>
      <c r="U274" s="420"/>
    </row>
    <row r="275" spans="1:21" x14ac:dyDescent="0.3">
      <c r="A275" s="16" t="s">
        <v>79</v>
      </c>
      <c r="B275" s="417"/>
      <c r="C275" s="417"/>
      <c r="D275" s="417"/>
      <c r="E275" s="417"/>
      <c r="F275" s="417"/>
      <c r="G275" s="417">
        <v>2</v>
      </c>
      <c r="H275" s="417"/>
      <c r="I275" s="417"/>
      <c r="J275" s="417"/>
      <c r="K275" s="422"/>
      <c r="L275" s="422"/>
      <c r="M275" s="422"/>
      <c r="N275" s="422"/>
      <c r="O275" s="422"/>
      <c r="P275" s="422"/>
      <c r="Q275" s="422"/>
      <c r="R275" s="422"/>
      <c r="S275" s="422"/>
      <c r="T275" s="422"/>
      <c r="U275" s="420"/>
    </row>
    <row r="276" spans="1:21" x14ac:dyDescent="0.3">
      <c r="A276" s="16" t="s">
        <v>80</v>
      </c>
      <c r="B276" s="417"/>
      <c r="C276" s="417"/>
      <c r="D276" s="417"/>
      <c r="E276" s="417"/>
      <c r="F276" s="417"/>
      <c r="G276" s="417"/>
      <c r="H276" s="417"/>
      <c r="I276" s="417"/>
      <c r="J276" s="417"/>
      <c r="K276" s="422"/>
      <c r="L276" s="422"/>
      <c r="M276" s="422"/>
      <c r="N276" s="422"/>
      <c r="O276" s="422"/>
      <c r="P276" s="422"/>
      <c r="Q276" s="422"/>
      <c r="R276" s="422"/>
      <c r="S276" s="422"/>
      <c r="T276" s="422"/>
      <c r="U276" s="420"/>
    </row>
    <row r="277" spans="1:21" x14ac:dyDescent="0.3">
      <c r="A277" s="16" t="s">
        <v>73</v>
      </c>
      <c r="B277" s="417"/>
      <c r="C277" s="417"/>
      <c r="D277" s="417"/>
      <c r="E277" s="417"/>
      <c r="F277" s="417"/>
      <c r="G277" s="417"/>
      <c r="H277" s="417"/>
      <c r="I277" s="417"/>
      <c r="J277" s="417"/>
      <c r="K277" s="422"/>
      <c r="L277" s="422"/>
      <c r="M277" s="422"/>
      <c r="N277" s="422"/>
      <c r="O277" s="422"/>
      <c r="P277" s="422"/>
      <c r="Q277" s="422"/>
      <c r="R277" s="422"/>
      <c r="S277" s="422"/>
      <c r="T277" s="422"/>
      <c r="U277" s="420"/>
    </row>
    <row r="278" spans="1:21" ht="14.5" thickBot="1" x14ac:dyDescent="0.35">
      <c r="A278" s="17" t="s">
        <v>14</v>
      </c>
      <c r="B278" s="172">
        <f t="shared" ref="B278:U278" si="79">SUM(B265:B277)</f>
        <v>0</v>
      </c>
      <c r="C278" s="172">
        <f t="shared" si="79"/>
        <v>0</v>
      </c>
      <c r="D278" s="172">
        <f t="shared" si="79"/>
        <v>0</v>
      </c>
      <c r="E278" s="172">
        <f t="shared" si="79"/>
        <v>0</v>
      </c>
      <c r="F278" s="172">
        <f t="shared" si="79"/>
        <v>0</v>
      </c>
      <c r="G278" s="172">
        <f t="shared" si="79"/>
        <v>2</v>
      </c>
      <c r="H278" s="172">
        <f t="shared" si="79"/>
        <v>0</v>
      </c>
      <c r="I278" s="172">
        <f t="shared" si="79"/>
        <v>0</v>
      </c>
      <c r="J278" s="172">
        <f t="shared" si="79"/>
        <v>0</v>
      </c>
      <c r="K278" s="172">
        <f t="shared" si="79"/>
        <v>0</v>
      </c>
      <c r="L278" s="172">
        <f t="shared" si="79"/>
        <v>0</v>
      </c>
      <c r="M278" s="172">
        <f t="shared" si="79"/>
        <v>0</v>
      </c>
      <c r="N278" s="172">
        <f t="shared" si="79"/>
        <v>0</v>
      </c>
      <c r="O278" s="172">
        <f t="shared" si="79"/>
        <v>0</v>
      </c>
      <c r="P278" s="172">
        <f t="shared" si="79"/>
        <v>0</v>
      </c>
      <c r="Q278" s="172">
        <f t="shared" si="79"/>
        <v>0</v>
      </c>
      <c r="R278" s="172">
        <f t="shared" si="79"/>
        <v>0</v>
      </c>
      <c r="S278" s="172">
        <f t="shared" si="79"/>
        <v>0</v>
      </c>
      <c r="T278" s="172">
        <f t="shared" si="79"/>
        <v>0</v>
      </c>
      <c r="U278" s="173">
        <f t="shared" si="79"/>
        <v>0</v>
      </c>
    </row>
    <row r="279" spans="1:21" x14ac:dyDescent="0.3">
      <c r="A279" s="170" t="s">
        <v>18</v>
      </c>
      <c r="B279" s="151"/>
      <c r="C279" s="151"/>
      <c r="D279" s="151"/>
      <c r="E279" s="151"/>
      <c r="F279" s="151"/>
      <c r="G279" s="151"/>
      <c r="H279" s="151"/>
      <c r="I279" s="151"/>
      <c r="J279" s="151"/>
      <c r="K279" s="153"/>
      <c r="L279" s="153"/>
      <c r="M279" s="153"/>
      <c r="N279" s="153"/>
      <c r="O279" s="153"/>
      <c r="P279" s="153"/>
      <c r="Q279" s="153"/>
      <c r="R279" s="153"/>
      <c r="S279" s="153"/>
      <c r="T279" s="153"/>
      <c r="U279" s="171"/>
    </row>
    <row r="280" spans="1:21" x14ac:dyDescent="0.3">
      <c r="A280" s="16" t="s">
        <v>81</v>
      </c>
      <c r="B280" s="417"/>
      <c r="C280" s="417"/>
      <c r="D280" s="417"/>
      <c r="E280" s="417"/>
      <c r="F280" s="417"/>
      <c r="G280" s="417"/>
      <c r="H280" s="417"/>
      <c r="I280" s="417"/>
      <c r="J280" s="417"/>
      <c r="K280" s="422"/>
      <c r="L280" s="422"/>
      <c r="M280" s="422"/>
      <c r="N280" s="422"/>
      <c r="O280" s="422"/>
      <c r="P280" s="422"/>
      <c r="Q280" s="422"/>
      <c r="R280" s="422"/>
      <c r="S280" s="422"/>
      <c r="T280" s="422"/>
      <c r="U280" s="420"/>
    </row>
    <row r="281" spans="1:21" x14ac:dyDescent="0.3">
      <c r="A281" s="16" t="s">
        <v>82</v>
      </c>
      <c r="B281" s="417"/>
      <c r="C281" s="417"/>
      <c r="D281" s="417"/>
      <c r="E281" s="417"/>
      <c r="F281" s="417"/>
      <c r="G281" s="417"/>
      <c r="H281" s="417"/>
      <c r="I281" s="417"/>
      <c r="J281" s="417"/>
      <c r="K281" s="422"/>
      <c r="L281" s="422"/>
      <c r="M281" s="422"/>
      <c r="N281" s="422"/>
      <c r="O281" s="422"/>
      <c r="P281" s="422"/>
      <c r="Q281" s="422"/>
      <c r="R281" s="422"/>
      <c r="S281" s="422"/>
      <c r="T281" s="422"/>
      <c r="U281" s="420"/>
    </row>
    <row r="282" spans="1:21" x14ac:dyDescent="0.3">
      <c r="A282" s="16" t="s">
        <v>83</v>
      </c>
      <c r="B282" s="417"/>
      <c r="C282" s="417">
        <v>3</v>
      </c>
      <c r="D282" s="417"/>
      <c r="E282" s="417"/>
      <c r="F282" s="417"/>
      <c r="G282" s="417"/>
      <c r="H282" s="417"/>
      <c r="I282" s="417"/>
      <c r="J282" s="417"/>
      <c r="K282" s="422"/>
      <c r="L282" s="422"/>
      <c r="M282" s="422"/>
      <c r="N282" s="422"/>
      <c r="O282" s="422"/>
      <c r="P282" s="422"/>
      <c r="Q282" s="422"/>
      <c r="R282" s="422"/>
      <c r="S282" s="422"/>
      <c r="T282" s="422"/>
      <c r="U282" s="420"/>
    </row>
    <row r="283" spans="1:21" x14ac:dyDescent="0.3">
      <c r="A283" s="16" t="s">
        <v>84</v>
      </c>
      <c r="B283" s="417"/>
      <c r="C283" s="417"/>
      <c r="D283" s="417"/>
      <c r="E283" s="417"/>
      <c r="F283" s="417"/>
      <c r="G283" s="417"/>
      <c r="H283" s="417"/>
      <c r="I283" s="417"/>
      <c r="J283" s="417"/>
      <c r="K283" s="422"/>
      <c r="L283" s="422"/>
      <c r="M283" s="422"/>
      <c r="N283" s="422"/>
      <c r="O283" s="422"/>
      <c r="P283" s="422"/>
      <c r="Q283" s="422"/>
      <c r="R283" s="422"/>
      <c r="S283" s="422"/>
      <c r="T283" s="422"/>
      <c r="U283" s="420"/>
    </row>
    <row r="284" spans="1:21" x14ac:dyDescent="0.3">
      <c r="A284" s="16" t="s">
        <v>85</v>
      </c>
      <c r="B284" s="417"/>
      <c r="C284" s="417"/>
      <c r="D284" s="417"/>
      <c r="E284" s="417"/>
      <c r="F284" s="417"/>
      <c r="G284" s="417"/>
      <c r="H284" s="417"/>
      <c r="I284" s="417"/>
      <c r="J284" s="417"/>
      <c r="K284" s="422"/>
      <c r="L284" s="422"/>
      <c r="M284" s="422"/>
      <c r="N284" s="422">
        <v>3</v>
      </c>
      <c r="O284" s="422"/>
      <c r="P284" s="422"/>
      <c r="Q284" s="422"/>
      <c r="R284" s="422"/>
      <c r="S284" s="422"/>
      <c r="T284" s="422"/>
      <c r="U284" s="420"/>
    </row>
    <row r="285" spans="1:21" ht="14.5" thickBot="1" x14ac:dyDescent="0.35">
      <c r="A285" s="17" t="s">
        <v>14</v>
      </c>
      <c r="B285" s="172">
        <f t="shared" ref="B285:U285" si="80">SUM(B280:B284)</f>
        <v>0</v>
      </c>
      <c r="C285" s="172">
        <f t="shared" si="80"/>
        <v>3</v>
      </c>
      <c r="D285" s="172">
        <f t="shared" si="80"/>
        <v>0</v>
      </c>
      <c r="E285" s="172">
        <f t="shared" si="80"/>
        <v>0</v>
      </c>
      <c r="F285" s="172">
        <f t="shared" si="80"/>
        <v>0</v>
      </c>
      <c r="G285" s="172">
        <f t="shared" si="80"/>
        <v>0</v>
      </c>
      <c r="H285" s="172">
        <f t="shared" si="80"/>
        <v>0</v>
      </c>
      <c r="I285" s="172">
        <f t="shared" si="80"/>
        <v>0</v>
      </c>
      <c r="J285" s="172">
        <f t="shared" si="80"/>
        <v>0</v>
      </c>
      <c r="K285" s="172">
        <f t="shared" si="80"/>
        <v>0</v>
      </c>
      <c r="L285" s="172">
        <f t="shared" si="80"/>
        <v>0</v>
      </c>
      <c r="M285" s="172">
        <f t="shared" si="80"/>
        <v>0</v>
      </c>
      <c r="N285" s="172">
        <f t="shared" si="80"/>
        <v>3</v>
      </c>
      <c r="O285" s="172">
        <f t="shared" si="80"/>
        <v>0</v>
      </c>
      <c r="P285" s="172">
        <f t="shared" si="80"/>
        <v>0</v>
      </c>
      <c r="Q285" s="172">
        <f t="shared" si="80"/>
        <v>0</v>
      </c>
      <c r="R285" s="172">
        <f t="shared" si="80"/>
        <v>0</v>
      </c>
      <c r="S285" s="172">
        <f t="shared" si="80"/>
        <v>0</v>
      </c>
      <c r="T285" s="172">
        <f t="shared" si="80"/>
        <v>0</v>
      </c>
      <c r="U285" s="173">
        <f t="shared" si="80"/>
        <v>0</v>
      </c>
    </row>
    <row r="286" spans="1:21" s="521" customFormat="1" x14ac:dyDescent="0.3">
      <c r="A286" s="524" t="s">
        <v>19</v>
      </c>
      <c r="B286" s="503"/>
      <c r="C286" s="503"/>
      <c r="D286" s="503"/>
      <c r="E286" s="503"/>
      <c r="F286" s="503"/>
      <c r="G286" s="503"/>
      <c r="H286" s="503"/>
      <c r="I286" s="503"/>
      <c r="J286" s="503"/>
      <c r="K286" s="503"/>
      <c r="L286" s="503"/>
      <c r="M286" s="503"/>
      <c r="N286" s="503"/>
      <c r="O286" s="503"/>
      <c r="P286" s="503"/>
      <c r="Q286" s="503"/>
      <c r="R286" s="503"/>
      <c r="S286" s="503"/>
      <c r="T286" s="503"/>
      <c r="U286" s="504"/>
    </row>
    <row r="287" spans="1:21" s="521" customFormat="1" x14ac:dyDescent="0.3">
      <c r="A287" s="525" t="s">
        <v>96</v>
      </c>
      <c r="B287" s="417"/>
      <c r="C287" s="417"/>
      <c r="D287" s="417"/>
      <c r="E287" s="417"/>
      <c r="F287" s="417"/>
      <c r="G287" s="417"/>
      <c r="H287" s="417"/>
      <c r="I287" s="417"/>
      <c r="J287" s="417"/>
      <c r="K287" s="417"/>
      <c r="L287" s="417"/>
      <c r="M287" s="417"/>
      <c r="N287" s="417"/>
      <c r="O287" s="417"/>
      <c r="P287" s="417"/>
      <c r="Q287" s="417"/>
      <c r="R287" s="417"/>
      <c r="S287" s="417"/>
      <c r="T287" s="417"/>
      <c r="U287" s="418"/>
    </row>
    <row r="288" spans="1:21" s="521" customFormat="1" x14ac:dyDescent="0.3">
      <c r="A288" s="525" t="s">
        <v>85</v>
      </c>
      <c r="B288" s="417"/>
      <c r="C288" s="417"/>
      <c r="D288" s="417"/>
      <c r="E288" s="417"/>
      <c r="F288" s="417"/>
      <c r="G288" s="417"/>
      <c r="H288" s="417"/>
      <c r="I288" s="417"/>
      <c r="J288" s="417"/>
      <c r="K288" s="417"/>
      <c r="L288" s="417"/>
      <c r="M288" s="417"/>
      <c r="N288" s="417"/>
      <c r="O288" s="417"/>
      <c r="P288" s="417"/>
      <c r="Q288" s="417"/>
      <c r="R288" s="417"/>
      <c r="S288" s="417"/>
      <c r="T288" s="417"/>
      <c r="U288" s="418"/>
    </row>
    <row r="289" spans="1:21" s="521" customFormat="1" x14ac:dyDescent="0.3">
      <c r="A289" s="525" t="s">
        <v>86</v>
      </c>
      <c r="B289" s="417"/>
      <c r="C289" s="417"/>
      <c r="D289" s="417"/>
      <c r="E289" s="417"/>
      <c r="F289" s="417"/>
      <c r="G289" s="417"/>
      <c r="H289" s="417"/>
      <c r="I289" s="417"/>
      <c r="J289" s="417"/>
      <c r="K289" s="417"/>
      <c r="L289" s="417"/>
      <c r="M289" s="417"/>
      <c r="N289" s="417"/>
      <c r="O289" s="417"/>
      <c r="P289" s="417"/>
      <c r="Q289" s="417"/>
      <c r="R289" s="417"/>
      <c r="S289" s="417"/>
      <c r="T289" s="417"/>
      <c r="U289" s="418"/>
    </row>
    <row r="290" spans="1:21" s="521" customFormat="1" x14ac:dyDescent="0.3">
      <c r="A290" s="525" t="s">
        <v>87</v>
      </c>
      <c r="B290" s="417"/>
      <c r="C290" s="417"/>
      <c r="D290" s="417"/>
      <c r="E290" s="417"/>
      <c r="F290" s="417"/>
      <c r="G290" s="417"/>
      <c r="H290" s="417"/>
      <c r="I290" s="417"/>
      <c r="J290" s="417"/>
      <c r="K290" s="417"/>
      <c r="L290" s="417"/>
      <c r="M290" s="417"/>
      <c r="N290" s="417"/>
      <c r="O290" s="417"/>
      <c r="P290" s="417"/>
      <c r="Q290" s="417"/>
      <c r="R290" s="417"/>
      <c r="S290" s="417"/>
      <c r="T290" s="417"/>
      <c r="U290" s="418"/>
    </row>
    <row r="291" spans="1:21" s="521" customFormat="1" x14ac:dyDescent="0.3">
      <c r="A291" s="525" t="s">
        <v>88</v>
      </c>
      <c r="B291" s="417"/>
      <c r="C291" s="417">
        <v>2</v>
      </c>
      <c r="D291" s="417"/>
      <c r="E291" s="417"/>
      <c r="F291" s="417"/>
      <c r="G291" s="417"/>
      <c r="H291" s="417"/>
      <c r="I291" s="417"/>
      <c r="J291" s="417"/>
      <c r="K291" s="417"/>
      <c r="L291" s="417"/>
      <c r="M291" s="417"/>
      <c r="N291" s="417"/>
      <c r="O291" s="417"/>
      <c r="P291" s="417"/>
      <c r="Q291" s="417"/>
      <c r="R291" s="417"/>
      <c r="S291" s="417"/>
      <c r="T291" s="417"/>
      <c r="U291" s="418"/>
    </row>
    <row r="292" spans="1:21" s="521" customFormat="1" ht="14.5" thickBot="1" x14ac:dyDescent="0.35">
      <c r="A292" s="526" t="s">
        <v>14</v>
      </c>
      <c r="B292" s="172">
        <f t="shared" ref="B292:U292" si="81">SUM(B287:B291)</f>
        <v>0</v>
      </c>
      <c r="C292" s="172">
        <f t="shared" si="81"/>
        <v>2</v>
      </c>
      <c r="D292" s="172">
        <f t="shared" si="81"/>
        <v>0</v>
      </c>
      <c r="E292" s="172">
        <f t="shared" si="81"/>
        <v>0</v>
      </c>
      <c r="F292" s="172">
        <f t="shared" si="81"/>
        <v>0</v>
      </c>
      <c r="G292" s="172">
        <f t="shared" si="81"/>
        <v>0</v>
      </c>
      <c r="H292" s="172">
        <f t="shared" si="81"/>
        <v>0</v>
      </c>
      <c r="I292" s="172">
        <f t="shared" si="81"/>
        <v>0</v>
      </c>
      <c r="J292" s="172">
        <f t="shared" si="81"/>
        <v>0</v>
      </c>
      <c r="K292" s="172">
        <f t="shared" si="81"/>
        <v>0</v>
      </c>
      <c r="L292" s="172">
        <f t="shared" si="81"/>
        <v>0</v>
      </c>
      <c r="M292" s="172">
        <f t="shared" si="81"/>
        <v>0</v>
      </c>
      <c r="N292" s="172">
        <f t="shared" si="81"/>
        <v>0</v>
      </c>
      <c r="O292" s="172">
        <f t="shared" si="81"/>
        <v>0</v>
      </c>
      <c r="P292" s="172">
        <f t="shared" si="81"/>
        <v>0</v>
      </c>
      <c r="Q292" s="172">
        <f t="shared" si="81"/>
        <v>0</v>
      </c>
      <c r="R292" s="172">
        <f t="shared" si="81"/>
        <v>0</v>
      </c>
      <c r="S292" s="172">
        <f t="shared" si="81"/>
        <v>0</v>
      </c>
      <c r="T292" s="172">
        <f t="shared" si="81"/>
        <v>0</v>
      </c>
      <c r="U292" s="172">
        <f t="shared" si="81"/>
        <v>0</v>
      </c>
    </row>
    <row r="293" spans="1:21" s="521" customFormat="1" x14ac:dyDescent="0.3">
      <c r="A293" s="524" t="s">
        <v>20</v>
      </c>
      <c r="B293" s="503"/>
      <c r="C293" s="503"/>
      <c r="D293" s="503"/>
      <c r="E293" s="503"/>
      <c r="F293" s="503"/>
      <c r="G293" s="503"/>
      <c r="H293" s="503"/>
      <c r="I293" s="503"/>
      <c r="J293" s="503"/>
      <c r="K293" s="503"/>
      <c r="L293" s="503"/>
      <c r="M293" s="503"/>
      <c r="N293" s="503"/>
      <c r="O293" s="503"/>
      <c r="P293" s="503"/>
      <c r="Q293" s="503"/>
      <c r="R293" s="503"/>
      <c r="S293" s="503"/>
      <c r="T293" s="503"/>
      <c r="U293" s="504"/>
    </row>
    <row r="294" spans="1:21" s="521" customFormat="1" x14ac:dyDescent="0.3">
      <c r="A294" s="525" t="s">
        <v>88</v>
      </c>
      <c r="B294" s="417"/>
      <c r="C294" s="417"/>
      <c r="D294" s="417"/>
      <c r="E294" s="417"/>
      <c r="F294" s="417">
        <v>3</v>
      </c>
      <c r="G294" s="417"/>
      <c r="H294" s="417"/>
      <c r="I294" s="417"/>
      <c r="J294" s="417"/>
      <c r="K294" s="417"/>
      <c r="L294" s="417">
        <v>2</v>
      </c>
      <c r="M294" s="417"/>
      <c r="N294" s="417"/>
      <c r="O294" s="417"/>
      <c r="P294" s="417"/>
      <c r="Q294" s="417"/>
      <c r="R294" s="417"/>
      <c r="S294" s="417"/>
      <c r="T294" s="417"/>
      <c r="U294" s="418"/>
    </row>
    <row r="295" spans="1:21" s="521" customFormat="1" x14ac:dyDescent="0.3">
      <c r="A295" s="525" t="s">
        <v>97</v>
      </c>
      <c r="B295" s="417"/>
      <c r="C295" s="417"/>
      <c r="D295" s="417"/>
      <c r="E295" s="417"/>
      <c r="F295" s="417"/>
      <c r="G295" s="417"/>
      <c r="H295" s="417"/>
      <c r="I295" s="417"/>
      <c r="J295" s="417"/>
      <c r="K295" s="417"/>
      <c r="L295" s="417"/>
      <c r="M295" s="417"/>
      <c r="N295" s="417"/>
      <c r="O295" s="417"/>
      <c r="P295" s="417"/>
      <c r="Q295" s="417">
        <v>2</v>
      </c>
      <c r="R295" s="417"/>
      <c r="S295" s="417">
        <v>2</v>
      </c>
      <c r="T295" s="417"/>
      <c r="U295" s="418"/>
    </row>
    <row r="296" spans="1:21" s="521" customFormat="1" ht="14.5" thickBot="1" x14ac:dyDescent="0.35">
      <c r="A296" s="526" t="s">
        <v>14</v>
      </c>
      <c r="B296" s="172">
        <f t="shared" ref="B296:U296" si="82">SUM(B294:B295)</f>
        <v>0</v>
      </c>
      <c r="C296" s="172">
        <f t="shared" si="82"/>
        <v>0</v>
      </c>
      <c r="D296" s="172">
        <f t="shared" si="82"/>
        <v>0</v>
      </c>
      <c r="E296" s="172">
        <f t="shared" si="82"/>
        <v>0</v>
      </c>
      <c r="F296" s="172">
        <f t="shared" si="82"/>
        <v>3</v>
      </c>
      <c r="G296" s="172">
        <f t="shared" si="82"/>
        <v>0</v>
      </c>
      <c r="H296" s="172">
        <f t="shared" si="82"/>
        <v>0</v>
      </c>
      <c r="I296" s="172">
        <f t="shared" si="82"/>
        <v>0</v>
      </c>
      <c r="J296" s="172">
        <f t="shared" si="82"/>
        <v>0</v>
      </c>
      <c r="K296" s="172">
        <f t="shared" si="82"/>
        <v>0</v>
      </c>
      <c r="L296" s="172">
        <f t="shared" si="82"/>
        <v>2</v>
      </c>
      <c r="M296" s="172">
        <f t="shared" si="82"/>
        <v>0</v>
      </c>
      <c r="N296" s="172">
        <f t="shared" si="82"/>
        <v>0</v>
      </c>
      <c r="O296" s="172">
        <f t="shared" si="82"/>
        <v>0</v>
      </c>
      <c r="P296" s="172">
        <f t="shared" si="82"/>
        <v>0</v>
      </c>
      <c r="Q296" s="172">
        <f t="shared" si="82"/>
        <v>2</v>
      </c>
      <c r="R296" s="172">
        <f t="shared" si="82"/>
        <v>0</v>
      </c>
      <c r="S296" s="172">
        <f t="shared" si="82"/>
        <v>2</v>
      </c>
      <c r="T296" s="172">
        <f t="shared" si="82"/>
        <v>0</v>
      </c>
      <c r="U296" s="172">
        <f t="shared" si="82"/>
        <v>0</v>
      </c>
    </row>
    <row r="297" spans="1:21" s="521" customFormat="1" ht="14.5" thickBot="1" x14ac:dyDescent="0.35">
      <c r="A297" s="527" t="s">
        <v>219</v>
      </c>
      <c r="B297" s="425"/>
      <c r="C297" s="425"/>
      <c r="D297" s="425"/>
      <c r="E297" s="425"/>
      <c r="F297" s="425"/>
      <c r="G297" s="425"/>
      <c r="H297" s="425">
        <v>2</v>
      </c>
      <c r="I297" s="425"/>
      <c r="J297" s="425"/>
      <c r="K297" s="425"/>
      <c r="L297" s="425"/>
      <c r="M297" s="425"/>
      <c r="N297" s="425"/>
      <c r="O297" s="425"/>
      <c r="P297" s="425"/>
      <c r="Q297" s="425"/>
      <c r="R297" s="425"/>
      <c r="S297" s="425"/>
      <c r="T297" s="425"/>
      <c r="U297" s="426"/>
    </row>
    <row r="298" spans="1:21" s="521" customFormat="1" ht="14.5" thickBot="1" x14ac:dyDescent="0.35">
      <c r="A298" s="528" t="s">
        <v>42</v>
      </c>
      <c r="B298" s="257">
        <f t="shared" ref="B298:U298" si="83">B278+B285+B292+B296+B297</f>
        <v>0</v>
      </c>
      <c r="C298" s="257">
        <f t="shared" si="83"/>
        <v>5</v>
      </c>
      <c r="D298" s="257">
        <f t="shared" si="83"/>
        <v>0</v>
      </c>
      <c r="E298" s="257">
        <f t="shared" si="83"/>
        <v>0</v>
      </c>
      <c r="F298" s="257">
        <f t="shared" si="83"/>
        <v>3</v>
      </c>
      <c r="G298" s="257">
        <f t="shared" si="83"/>
        <v>2</v>
      </c>
      <c r="H298" s="257">
        <f t="shared" si="83"/>
        <v>2</v>
      </c>
      <c r="I298" s="257">
        <f t="shared" si="83"/>
        <v>0</v>
      </c>
      <c r="J298" s="257">
        <f t="shared" si="83"/>
        <v>0</v>
      </c>
      <c r="K298" s="257">
        <f t="shared" si="83"/>
        <v>0</v>
      </c>
      <c r="L298" s="257">
        <f t="shared" si="83"/>
        <v>2</v>
      </c>
      <c r="M298" s="257">
        <f t="shared" si="83"/>
        <v>0</v>
      </c>
      <c r="N298" s="257">
        <f t="shared" si="83"/>
        <v>3</v>
      </c>
      <c r="O298" s="257">
        <f t="shared" si="83"/>
        <v>0</v>
      </c>
      <c r="P298" s="257">
        <f t="shared" si="83"/>
        <v>0</v>
      </c>
      <c r="Q298" s="257">
        <f t="shared" si="83"/>
        <v>2</v>
      </c>
      <c r="R298" s="257">
        <f t="shared" si="83"/>
        <v>0</v>
      </c>
      <c r="S298" s="257">
        <f t="shared" si="83"/>
        <v>2</v>
      </c>
      <c r="T298" s="257">
        <f t="shared" si="83"/>
        <v>0</v>
      </c>
      <c r="U298" s="258">
        <f t="shared" si="83"/>
        <v>0</v>
      </c>
    </row>
    <row r="301" spans="1:21" ht="14.5" thickBot="1" x14ac:dyDescent="0.35">
      <c r="A301" s="241" t="s">
        <v>276</v>
      </c>
      <c r="B301" s="2"/>
    </row>
    <row r="302" spans="1:21" ht="14.5" thickBot="1" x14ac:dyDescent="0.35">
      <c r="A302" s="767" t="s">
        <v>213</v>
      </c>
      <c r="B302" s="769" t="s">
        <v>58</v>
      </c>
      <c r="C302" s="770"/>
      <c r="D302" s="770"/>
      <c r="E302" s="770"/>
      <c r="F302" s="770"/>
      <c r="G302" s="711"/>
      <c r="H302" s="711"/>
      <c r="I302" s="711"/>
      <c r="J302" s="711"/>
      <c r="K302" s="712"/>
      <c r="L302" s="755" t="s">
        <v>59</v>
      </c>
      <c r="M302" s="756"/>
      <c r="N302" s="756"/>
      <c r="O302" s="756"/>
      <c r="P302" s="757"/>
      <c r="Q302" s="755" t="s">
        <v>60</v>
      </c>
      <c r="R302" s="756"/>
      <c r="S302" s="756"/>
      <c r="T302" s="756"/>
      <c r="U302" s="757"/>
    </row>
    <row r="303" spans="1:21" ht="42" customHeight="1" x14ac:dyDescent="0.3">
      <c r="A303" s="768"/>
      <c r="B303" s="761" t="s">
        <v>278</v>
      </c>
      <c r="C303" s="762"/>
      <c r="D303" s="762"/>
      <c r="E303" s="762"/>
      <c r="F303" s="763"/>
      <c r="G303" s="719" t="s">
        <v>277</v>
      </c>
      <c r="H303" s="759"/>
      <c r="I303" s="759"/>
      <c r="J303" s="759"/>
      <c r="K303" s="760"/>
      <c r="L303" s="758"/>
      <c r="M303" s="759"/>
      <c r="N303" s="759"/>
      <c r="O303" s="759"/>
      <c r="P303" s="760"/>
      <c r="Q303" s="758"/>
      <c r="R303" s="759"/>
      <c r="S303" s="759"/>
      <c r="T303" s="759"/>
      <c r="U303" s="760"/>
    </row>
    <row r="304" spans="1:21" ht="14.5" thickBot="1" x14ac:dyDescent="0.35">
      <c r="A304" s="252"/>
      <c r="B304" s="255">
        <f>txt_progjahr1</f>
        <v>2025</v>
      </c>
      <c r="C304" s="255">
        <f>txt_progjahr2</f>
        <v>2026</v>
      </c>
      <c r="D304" s="255">
        <f>txt_progjahr3</f>
        <v>2027</v>
      </c>
      <c r="E304" s="255">
        <f>txt_progjahr4</f>
        <v>2028</v>
      </c>
      <c r="F304" s="255">
        <f>txt_progjahr5</f>
        <v>2029</v>
      </c>
      <c r="G304" s="255">
        <f>txt_progjahr1</f>
        <v>2025</v>
      </c>
      <c r="H304" s="255">
        <f>txt_progjahr2</f>
        <v>2026</v>
      </c>
      <c r="I304" s="255">
        <f>txt_progjahr3</f>
        <v>2027</v>
      </c>
      <c r="J304" s="255">
        <f>txt_progjahr4</f>
        <v>2028</v>
      </c>
      <c r="K304" s="255">
        <f>txt_progjahr5</f>
        <v>2029</v>
      </c>
      <c r="L304" s="255">
        <f>txt_progjahr1</f>
        <v>2025</v>
      </c>
      <c r="M304" s="255">
        <f>txt_progjahr2</f>
        <v>2026</v>
      </c>
      <c r="N304" s="255">
        <f>txt_progjahr3</f>
        <v>2027</v>
      </c>
      <c r="O304" s="255">
        <f>txt_progjahr4</f>
        <v>2028</v>
      </c>
      <c r="P304" s="255">
        <f>txt_progjahr5</f>
        <v>2029</v>
      </c>
      <c r="Q304" s="255">
        <f>txt_progjahr1</f>
        <v>2025</v>
      </c>
      <c r="R304" s="255">
        <f>txt_progjahr2</f>
        <v>2026</v>
      </c>
      <c r="S304" s="255">
        <f>txt_progjahr3</f>
        <v>2027</v>
      </c>
      <c r="T304" s="255">
        <f>txt_progjahr4</f>
        <v>2028</v>
      </c>
      <c r="U304" s="255">
        <f>txt_progjahr5</f>
        <v>2029</v>
      </c>
    </row>
    <row r="305" spans="1:21" x14ac:dyDescent="0.3">
      <c r="A305" s="232" t="str">
        <f>IF(Rahmenbedingungen!I16="","",Rahmenbedingungen!I16)</f>
        <v>Vgl. LG 2.2</v>
      </c>
      <c r="B305" s="234"/>
      <c r="C305" s="235"/>
      <c r="D305" s="235"/>
      <c r="E305" s="235"/>
      <c r="F305" s="236"/>
      <c r="G305" s="233"/>
      <c r="H305" s="235"/>
      <c r="I305" s="235"/>
      <c r="J305" s="235"/>
      <c r="K305" s="171"/>
      <c r="L305" s="237"/>
      <c r="M305" s="238"/>
      <c r="N305" s="238"/>
      <c r="O305" s="238"/>
      <c r="P305" s="171"/>
      <c r="Q305" s="237"/>
      <c r="R305" s="238"/>
      <c r="S305" s="238"/>
      <c r="T305" s="238"/>
      <c r="U305" s="171"/>
    </row>
    <row r="306" spans="1:21" x14ac:dyDescent="0.3">
      <c r="A306" s="64" t="str">
        <f>IF(Rahmenbedingungen!I17="","",Rahmenbedingungen!I17)</f>
        <v>B- Besoldung analog</v>
      </c>
      <c r="B306" s="416"/>
      <c r="C306" s="417"/>
      <c r="D306" s="417"/>
      <c r="E306" s="417"/>
      <c r="F306" s="418"/>
      <c r="G306" s="419"/>
      <c r="H306" s="417"/>
      <c r="I306" s="417"/>
      <c r="J306" s="417"/>
      <c r="K306" s="418"/>
      <c r="L306" s="416"/>
      <c r="M306" s="417"/>
      <c r="N306" s="417"/>
      <c r="O306" s="417"/>
      <c r="P306" s="418"/>
      <c r="Q306" s="416"/>
      <c r="R306" s="417"/>
      <c r="S306" s="417"/>
      <c r="T306" s="417"/>
      <c r="U306" s="418"/>
    </row>
    <row r="307" spans="1:21" x14ac:dyDescent="0.3">
      <c r="A307" s="42" t="str">
        <f>IF(Rahmenbedingungen!I18="","",Rahmenbedingungen!I18)</f>
        <v>A 16 analog</v>
      </c>
      <c r="B307" s="416">
        <v>1</v>
      </c>
      <c r="C307" s="417"/>
      <c r="D307" s="417"/>
      <c r="E307" s="417"/>
      <c r="F307" s="418"/>
      <c r="G307" s="419"/>
      <c r="H307" s="417"/>
      <c r="I307" s="417"/>
      <c r="J307" s="417">
        <v>5</v>
      </c>
      <c r="K307" s="418"/>
      <c r="L307" s="416"/>
      <c r="M307" s="417"/>
      <c r="N307" s="417"/>
      <c r="O307" s="417"/>
      <c r="P307" s="418"/>
      <c r="Q307" s="416"/>
      <c r="R307" s="417"/>
      <c r="S307" s="417"/>
      <c r="T307" s="417"/>
      <c r="U307" s="418"/>
    </row>
    <row r="308" spans="1:21" ht="14.15" customHeight="1" x14ac:dyDescent="0.3">
      <c r="A308" s="42" t="str">
        <f>IF(Rahmenbedingungen!I19="","",Rahmenbedingungen!I19)</f>
        <v>E 15 Ü</v>
      </c>
      <c r="B308" s="416"/>
      <c r="C308" s="417"/>
      <c r="D308" s="417"/>
      <c r="E308" s="417"/>
      <c r="F308" s="418"/>
      <c r="G308" s="419"/>
      <c r="H308" s="417"/>
      <c r="I308" s="417"/>
      <c r="J308" s="417"/>
      <c r="K308" s="418"/>
      <c r="L308" s="416"/>
      <c r="M308" s="417"/>
      <c r="N308" s="417"/>
      <c r="O308" s="417">
        <v>6</v>
      </c>
      <c r="P308" s="418"/>
      <c r="Q308" s="416"/>
      <c r="R308" s="417"/>
      <c r="S308" s="417"/>
      <c r="T308" s="417"/>
      <c r="U308" s="418"/>
    </row>
    <row r="309" spans="1:21" x14ac:dyDescent="0.3">
      <c r="A309" s="42" t="str">
        <f>IF(Rahmenbedingungen!I20="","",Rahmenbedingungen!I20)</f>
        <v>E 15</v>
      </c>
      <c r="B309" s="416"/>
      <c r="C309" s="417"/>
      <c r="D309" s="417">
        <v>2</v>
      </c>
      <c r="E309" s="417"/>
      <c r="F309" s="418"/>
      <c r="G309" s="419"/>
      <c r="H309" s="417"/>
      <c r="I309" s="417"/>
      <c r="J309" s="417"/>
      <c r="K309" s="418"/>
      <c r="L309" s="416"/>
      <c r="M309" s="417"/>
      <c r="N309" s="417"/>
      <c r="O309" s="417"/>
      <c r="P309" s="418"/>
      <c r="Q309" s="416"/>
      <c r="R309" s="417"/>
      <c r="S309" s="417">
        <v>5</v>
      </c>
      <c r="T309" s="417"/>
      <c r="U309" s="418"/>
    </row>
    <row r="310" spans="1:21" x14ac:dyDescent="0.3">
      <c r="A310" s="42" t="str">
        <f>IF(Rahmenbedingungen!I21="","",Rahmenbedingungen!I21)</f>
        <v>E 14</v>
      </c>
      <c r="B310" s="416"/>
      <c r="C310" s="417"/>
      <c r="D310" s="417"/>
      <c r="E310" s="417"/>
      <c r="F310" s="418"/>
      <c r="G310" s="419"/>
      <c r="H310" s="417">
        <v>2</v>
      </c>
      <c r="I310" s="417"/>
      <c r="J310" s="417"/>
      <c r="K310" s="418"/>
      <c r="L310" s="416"/>
      <c r="M310" s="417"/>
      <c r="N310" s="417"/>
      <c r="O310" s="417"/>
      <c r="P310" s="418"/>
      <c r="Q310" s="416"/>
      <c r="R310" s="417"/>
      <c r="S310" s="417"/>
      <c r="T310" s="417"/>
      <c r="U310" s="418"/>
    </row>
    <row r="311" spans="1:21" x14ac:dyDescent="0.3">
      <c r="A311" s="42" t="str">
        <f>IF(Rahmenbedingungen!I22="","",Rahmenbedingungen!I22)</f>
        <v>E 13</v>
      </c>
      <c r="B311" s="416"/>
      <c r="C311" s="417"/>
      <c r="D311" s="417"/>
      <c r="E311" s="417"/>
      <c r="F311" s="418"/>
      <c r="G311" s="419"/>
      <c r="H311" s="417"/>
      <c r="I311" s="417"/>
      <c r="J311" s="417"/>
      <c r="K311" s="418"/>
      <c r="L311" s="416"/>
      <c r="M311" s="417"/>
      <c r="N311" s="417"/>
      <c r="O311" s="417"/>
      <c r="P311" s="418"/>
      <c r="Q311" s="416"/>
      <c r="R311" s="417"/>
      <c r="S311" s="417"/>
      <c r="T311" s="417"/>
      <c r="U311" s="418"/>
    </row>
    <row r="312" spans="1:21" x14ac:dyDescent="0.3">
      <c r="A312" s="42" t="str">
        <f>IF(Rahmenbedingungen!I23="","",Rahmenbedingungen!I23)</f>
        <v/>
      </c>
      <c r="B312" s="416"/>
      <c r="C312" s="417"/>
      <c r="D312" s="417"/>
      <c r="E312" s="417"/>
      <c r="F312" s="418"/>
      <c r="G312" s="419"/>
      <c r="H312" s="417"/>
      <c r="I312" s="417"/>
      <c r="J312" s="417"/>
      <c r="K312" s="418"/>
      <c r="L312" s="416"/>
      <c r="M312" s="417"/>
      <c r="N312" s="417"/>
      <c r="O312" s="417"/>
      <c r="P312" s="418"/>
      <c r="Q312" s="416"/>
      <c r="R312" s="417"/>
      <c r="S312" s="417"/>
      <c r="T312" s="417"/>
      <c r="U312" s="418"/>
    </row>
    <row r="313" spans="1:21" ht="14.5" thickBot="1" x14ac:dyDescent="0.35">
      <c r="A313" s="29" t="s">
        <v>14</v>
      </c>
      <c r="B313" s="255">
        <f>SUM(B306:B312)</f>
        <v>1</v>
      </c>
      <c r="C313" s="172">
        <f t="shared" ref="C313:U313" si="84">SUM(C306:C312)</f>
        <v>0</v>
      </c>
      <c r="D313" s="172">
        <f t="shared" si="84"/>
        <v>2</v>
      </c>
      <c r="E313" s="172">
        <f t="shared" si="84"/>
        <v>0</v>
      </c>
      <c r="F313" s="173">
        <f t="shared" si="84"/>
        <v>0</v>
      </c>
      <c r="G313" s="259">
        <f t="shared" si="84"/>
        <v>0</v>
      </c>
      <c r="H313" s="172">
        <f t="shared" si="84"/>
        <v>2</v>
      </c>
      <c r="I313" s="172">
        <f t="shared" si="84"/>
        <v>0</v>
      </c>
      <c r="J313" s="172">
        <f t="shared" si="84"/>
        <v>5</v>
      </c>
      <c r="K313" s="173">
        <f t="shared" si="84"/>
        <v>0</v>
      </c>
      <c r="L313" s="255">
        <f t="shared" si="84"/>
        <v>0</v>
      </c>
      <c r="M313" s="172">
        <f t="shared" si="84"/>
        <v>0</v>
      </c>
      <c r="N313" s="172">
        <f t="shared" si="84"/>
        <v>0</v>
      </c>
      <c r="O313" s="172">
        <f t="shared" si="84"/>
        <v>6</v>
      </c>
      <c r="P313" s="173">
        <f t="shared" si="84"/>
        <v>0</v>
      </c>
      <c r="Q313" s="255">
        <f t="shared" si="84"/>
        <v>0</v>
      </c>
      <c r="R313" s="172">
        <f t="shared" si="84"/>
        <v>0</v>
      </c>
      <c r="S313" s="172">
        <f t="shared" si="84"/>
        <v>5</v>
      </c>
      <c r="T313" s="172">
        <f t="shared" si="84"/>
        <v>0</v>
      </c>
      <c r="U313" s="173">
        <f t="shared" si="84"/>
        <v>0</v>
      </c>
    </row>
    <row r="314" spans="1:21" x14ac:dyDescent="0.3">
      <c r="A314" s="232" t="str">
        <f>IF(Rahmenbedingungen!I24="","",Rahmenbedingungen!I24)</f>
        <v>Vgl. LG 2.1</v>
      </c>
      <c r="B314" s="234"/>
      <c r="C314" s="235"/>
      <c r="D314" s="235"/>
      <c r="E314" s="235"/>
      <c r="F314" s="236"/>
      <c r="G314" s="233"/>
      <c r="H314" s="235"/>
      <c r="I314" s="235"/>
      <c r="J314" s="235"/>
      <c r="K314" s="236"/>
      <c r="L314" s="234"/>
      <c r="M314" s="235"/>
      <c r="N314" s="235"/>
      <c r="O314" s="235"/>
      <c r="P314" s="236"/>
      <c r="Q314" s="234"/>
      <c r="R314" s="235"/>
      <c r="S314" s="235"/>
      <c r="T314" s="235"/>
      <c r="U314" s="236"/>
    </row>
    <row r="315" spans="1:21" x14ac:dyDescent="0.3">
      <c r="A315" s="64" t="str">
        <f>IF(Rahmenbedingungen!I25="","",Rahmenbedingungen!I25)</f>
        <v>E 12</v>
      </c>
      <c r="B315" s="416"/>
      <c r="C315" s="417"/>
      <c r="D315" s="417"/>
      <c r="E315" s="417"/>
      <c r="F315" s="418"/>
      <c r="G315" s="419"/>
      <c r="H315" s="417"/>
      <c r="I315" s="417"/>
      <c r="J315" s="417"/>
      <c r="K315" s="418"/>
      <c r="L315" s="416"/>
      <c r="M315" s="417"/>
      <c r="N315" s="417"/>
      <c r="O315" s="417"/>
      <c r="P315" s="418"/>
      <c r="Q315" s="416"/>
      <c r="R315" s="417">
        <v>7</v>
      </c>
      <c r="S315" s="417"/>
      <c r="T315" s="417"/>
      <c r="U315" s="418"/>
    </row>
    <row r="316" spans="1:21" x14ac:dyDescent="0.3">
      <c r="A316" s="64" t="str">
        <f>IF(Rahmenbedingungen!I26="","",Rahmenbedingungen!I26)</f>
        <v>E 11</v>
      </c>
      <c r="B316" s="416"/>
      <c r="C316" s="417"/>
      <c r="D316" s="417"/>
      <c r="E316" s="417"/>
      <c r="F316" s="418"/>
      <c r="G316" s="419"/>
      <c r="H316" s="417"/>
      <c r="I316" s="417"/>
      <c r="J316" s="417"/>
      <c r="K316" s="418"/>
      <c r="L316" s="416"/>
      <c r="M316" s="417"/>
      <c r="N316" s="417"/>
      <c r="O316" s="417"/>
      <c r="P316" s="418"/>
      <c r="Q316" s="416"/>
      <c r="R316" s="417"/>
      <c r="S316" s="417"/>
      <c r="T316" s="417"/>
      <c r="U316" s="418"/>
    </row>
    <row r="317" spans="1:21" x14ac:dyDescent="0.3">
      <c r="A317" s="64" t="str">
        <f>IF(Rahmenbedingungen!I27="","",Rahmenbedingungen!I27)</f>
        <v>E 10</v>
      </c>
      <c r="B317" s="416"/>
      <c r="C317" s="417">
        <v>22</v>
      </c>
      <c r="D317" s="417"/>
      <c r="E317" s="417"/>
      <c r="F317" s="418"/>
      <c r="G317" s="419"/>
      <c r="H317" s="417"/>
      <c r="I317" s="417"/>
      <c r="J317" s="417"/>
      <c r="K317" s="418"/>
      <c r="L317" s="416"/>
      <c r="M317" s="417"/>
      <c r="N317" s="417"/>
      <c r="O317" s="417"/>
      <c r="P317" s="418"/>
      <c r="Q317" s="416"/>
      <c r="R317" s="417"/>
      <c r="S317" s="417"/>
      <c r="T317" s="417"/>
      <c r="U317" s="418"/>
    </row>
    <row r="318" spans="1:21" x14ac:dyDescent="0.3">
      <c r="A318" s="64" t="str">
        <f>IF(Rahmenbedingungen!I28="","",Rahmenbedingungen!I28)</f>
        <v>E 9 c</v>
      </c>
      <c r="B318" s="416"/>
      <c r="C318" s="417"/>
      <c r="D318" s="417"/>
      <c r="E318" s="417"/>
      <c r="F318" s="418"/>
      <c r="G318" s="419"/>
      <c r="H318" s="417"/>
      <c r="I318" s="417"/>
      <c r="J318" s="417"/>
      <c r="K318" s="418"/>
      <c r="L318" s="416"/>
      <c r="M318" s="417"/>
      <c r="N318" s="417"/>
      <c r="O318" s="417"/>
      <c r="P318" s="418"/>
      <c r="Q318" s="416"/>
      <c r="R318" s="417"/>
      <c r="S318" s="417"/>
      <c r="T318" s="417"/>
      <c r="U318" s="418"/>
    </row>
    <row r="319" spans="1:21" x14ac:dyDescent="0.3">
      <c r="A319" s="64" t="str">
        <f>IF(Rahmenbedingungen!I29="","",Rahmenbedingungen!I29)</f>
        <v>E 9 b</v>
      </c>
      <c r="B319" s="416"/>
      <c r="C319" s="417"/>
      <c r="D319" s="417"/>
      <c r="E319" s="417"/>
      <c r="F319" s="418"/>
      <c r="G319" s="419"/>
      <c r="H319" s="417"/>
      <c r="I319" s="417">
        <v>44</v>
      </c>
      <c r="J319" s="417"/>
      <c r="K319" s="418"/>
      <c r="L319" s="416"/>
      <c r="M319" s="417">
        <v>3</v>
      </c>
      <c r="N319" s="417"/>
      <c r="O319" s="417"/>
      <c r="P319" s="418"/>
      <c r="Q319" s="416"/>
      <c r="R319" s="417"/>
      <c r="S319" s="417"/>
      <c r="T319" s="417"/>
      <c r="U319" s="418"/>
    </row>
    <row r="320" spans="1:21" x14ac:dyDescent="0.3">
      <c r="A320" s="64" t="str">
        <f>IF(Rahmenbedingungen!I30="","",Rahmenbedingungen!I30)</f>
        <v/>
      </c>
      <c r="B320" s="416"/>
      <c r="C320" s="417"/>
      <c r="D320" s="417"/>
      <c r="E320" s="417"/>
      <c r="F320" s="418"/>
      <c r="G320" s="419"/>
      <c r="H320" s="417"/>
      <c r="I320" s="417"/>
      <c r="J320" s="417"/>
      <c r="K320" s="418"/>
      <c r="L320" s="416"/>
      <c r="M320" s="417"/>
      <c r="N320" s="417"/>
      <c r="O320" s="417"/>
      <c r="P320" s="418"/>
      <c r="Q320" s="416"/>
      <c r="R320" s="417"/>
      <c r="S320" s="417"/>
      <c r="T320" s="417"/>
      <c r="U320" s="418"/>
    </row>
    <row r="321" spans="1:21" x14ac:dyDescent="0.3">
      <c r="A321" s="64" t="str">
        <f>IF(Rahmenbedingungen!I31="","",Rahmenbedingungen!I31)</f>
        <v/>
      </c>
      <c r="B321" s="416"/>
      <c r="C321" s="417"/>
      <c r="D321" s="417"/>
      <c r="E321" s="417"/>
      <c r="F321" s="418"/>
      <c r="G321" s="419"/>
      <c r="H321" s="417"/>
      <c r="I321" s="417"/>
      <c r="J321" s="417"/>
      <c r="K321" s="418"/>
      <c r="L321" s="416"/>
      <c r="M321" s="417"/>
      <c r="N321" s="417"/>
      <c r="O321" s="417"/>
      <c r="P321" s="418"/>
      <c r="Q321" s="416"/>
      <c r="R321" s="417"/>
      <c r="S321" s="417"/>
      <c r="T321" s="417"/>
      <c r="U321" s="418"/>
    </row>
    <row r="322" spans="1:21" ht="14.5" thickBot="1" x14ac:dyDescent="0.35">
      <c r="A322" s="29" t="s">
        <v>14</v>
      </c>
      <c r="B322" s="255">
        <f>SUM(B315:B321)</f>
        <v>0</v>
      </c>
      <c r="C322" s="172">
        <f t="shared" ref="C322:U322" si="85">SUM(C315:C321)</f>
        <v>22</v>
      </c>
      <c r="D322" s="172">
        <f t="shared" si="85"/>
        <v>0</v>
      </c>
      <c r="E322" s="172">
        <f t="shared" si="85"/>
        <v>0</v>
      </c>
      <c r="F322" s="173">
        <f t="shared" si="85"/>
        <v>0</v>
      </c>
      <c r="G322" s="259">
        <f t="shared" si="85"/>
        <v>0</v>
      </c>
      <c r="H322" s="172">
        <f t="shared" si="85"/>
        <v>0</v>
      </c>
      <c r="I322" s="172">
        <f t="shared" si="85"/>
        <v>44</v>
      </c>
      <c r="J322" s="172">
        <f t="shared" si="85"/>
        <v>0</v>
      </c>
      <c r="K322" s="173">
        <f t="shared" si="85"/>
        <v>0</v>
      </c>
      <c r="L322" s="255">
        <f t="shared" si="85"/>
        <v>0</v>
      </c>
      <c r="M322" s="172">
        <f t="shared" si="85"/>
        <v>3</v>
      </c>
      <c r="N322" s="172">
        <f t="shared" si="85"/>
        <v>0</v>
      </c>
      <c r="O322" s="172">
        <f t="shared" si="85"/>
        <v>0</v>
      </c>
      <c r="P322" s="173">
        <f t="shared" si="85"/>
        <v>0</v>
      </c>
      <c r="Q322" s="255">
        <f t="shared" si="85"/>
        <v>0</v>
      </c>
      <c r="R322" s="172">
        <f t="shared" si="85"/>
        <v>7</v>
      </c>
      <c r="S322" s="172">
        <f t="shared" si="85"/>
        <v>0</v>
      </c>
      <c r="T322" s="172">
        <f t="shared" si="85"/>
        <v>0</v>
      </c>
      <c r="U322" s="173">
        <f t="shared" si="85"/>
        <v>0</v>
      </c>
    </row>
    <row r="323" spans="1:21" ht="14.15" customHeight="1" x14ac:dyDescent="0.3">
      <c r="A323" s="232" t="str">
        <f>IF(Rahmenbedingungen!I32="","",Rahmenbedingungen!I32)</f>
        <v>Vgl. LG 1.2</v>
      </c>
      <c r="B323" s="234"/>
      <c r="C323" s="235"/>
      <c r="D323" s="235"/>
      <c r="E323" s="235"/>
      <c r="F323" s="236"/>
      <c r="G323" s="233"/>
      <c r="H323" s="235"/>
      <c r="I323" s="235"/>
      <c r="J323" s="235"/>
      <c r="K323" s="236"/>
      <c r="L323" s="234"/>
      <c r="M323" s="235"/>
      <c r="N323" s="235"/>
      <c r="O323" s="235"/>
      <c r="P323" s="236"/>
      <c r="Q323" s="234"/>
      <c r="R323" s="235"/>
      <c r="S323" s="235"/>
      <c r="T323" s="235"/>
      <c r="U323" s="236"/>
    </row>
    <row r="324" spans="1:21" x14ac:dyDescent="0.3">
      <c r="A324" s="64" t="str">
        <f>IF(Rahmenbedingungen!I33="","",Rahmenbedingungen!I33)</f>
        <v>E 9 a</v>
      </c>
      <c r="B324" s="416"/>
      <c r="C324" s="417"/>
      <c r="D324" s="417"/>
      <c r="E324" s="417"/>
      <c r="F324" s="418"/>
      <c r="G324" s="419"/>
      <c r="H324" s="417"/>
      <c r="I324" s="417"/>
      <c r="J324" s="417"/>
      <c r="K324" s="418"/>
      <c r="L324" s="416"/>
      <c r="M324" s="417"/>
      <c r="N324" s="417"/>
      <c r="O324" s="417"/>
      <c r="P324" s="418"/>
      <c r="Q324" s="416"/>
      <c r="R324" s="417"/>
      <c r="S324" s="417"/>
      <c r="T324" s="417"/>
      <c r="U324" s="418"/>
    </row>
    <row r="325" spans="1:21" x14ac:dyDescent="0.3">
      <c r="A325" s="64" t="str">
        <f>IF(Rahmenbedingungen!I34="","",Rahmenbedingungen!I34)</f>
        <v>E 8</v>
      </c>
      <c r="B325" s="416"/>
      <c r="C325" s="417"/>
      <c r="D325" s="417"/>
      <c r="E325" s="417"/>
      <c r="F325" s="418"/>
      <c r="G325" s="419"/>
      <c r="H325" s="417"/>
      <c r="I325" s="417"/>
      <c r="J325" s="417"/>
      <c r="K325" s="418"/>
      <c r="L325" s="416"/>
      <c r="M325" s="417"/>
      <c r="N325" s="417"/>
      <c r="O325" s="417"/>
      <c r="P325" s="418"/>
      <c r="Q325" s="416"/>
      <c r="R325" s="417"/>
      <c r="S325" s="417"/>
      <c r="T325" s="417"/>
      <c r="U325" s="418"/>
    </row>
    <row r="326" spans="1:21" x14ac:dyDescent="0.3">
      <c r="A326" s="64" t="str">
        <f>IF(Rahmenbedingungen!I35="","",Rahmenbedingungen!I35)</f>
        <v>E 7</v>
      </c>
      <c r="B326" s="416"/>
      <c r="C326" s="417"/>
      <c r="D326" s="417">
        <v>3</v>
      </c>
      <c r="E326" s="417"/>
      <c r="F326" s="418"/>
      <c r="G326" s="419"/>
      <c r="H326" s="417"/>
      <c r="I326" s="417"/>
      <c r="J326" s="417"/>
      <c r="K326" s="418"/>
      <c r="L326" s="416"/>
      <c r="M326" s="417"/>
      <c r="N326" s="417"/>
      <c r="O326" s="417"/>
      <c r="P326" s="418"/>
      <c r="Q326" s="416"/>
      <c r="R326" s="417"/>
      <c r="S326" s="417"/>
      <c r="T326" s="417">
        <v>6</v>
      </c>
      <c r="U326" s="418"/>
    </row>
    <row r="327" spans="1:21" x14ac:dyDescent="0.3">
      <c r="A327" s="64" t="str">
        <f>IF(Rahmenbedingungen!I36="","",Rahmenbedingungen!I36)</f>
        <v>E 6</v>
      </c>
      <c r="B327" s="416"/>
      <c r="C327" s="417">
        <v>2</v>
      </c>
      <c r="D327" s="417"/>
      <c r="E327" s="417"/>
      <c r="F327" s="418"/>
      <c r="G327" s="419"/>
      <c r="H327" s="417"/>
      <c r="I327" s="417"/>
      <c r="J327" s="417"/>
      <c r="K327" s="418"/>
      <c r="L327" s="416"/>
      <c r="M327" s="417"/>
      <c r="N327" s="417"/>
      <c r="O327" s="417"/>
      <c r="P327" s="418"/>
      <c r="Q327" s="416"/>
      <c r="R327" s="417"/>
      <c r="S327" s="417"/>
      <c r="T327" s="417"/>
      <c r="U327" s="418"/>
    </row>
    <row r="328" spans="1:21" x14ac:dyDescent="0.3">
      <c r="A328" s="64" t="str">
        <f>IF(Rahmenbedingungen!I37="","",Rahmenbedingungen!I37)</f>
        <v>E 5</v>
      </c>
      <c r="B328" s="416"/>
      <c r="C328" s="417"/>
      <c r="D328" s="417"/>
      <c r="E328" s="417"/>
      <c r="F328" s="418"/>
      <c r="G328" s="419"/>
      <c r="H328" s="417"/>
      <c r="I328" s="417"/>
      <c r="J328" s="417"/>
      <c r="K328" s="418"/>
      <c r="L328" s="416"/>
      <c r="M328" s="417"/>
      <c r="N328" s="417"/>
      <c r="O328" s="417"/>
      <c r="P328" s="418"/>
      <c r="Q328" s="416"/>
      <c r="R328" s="417"/>
      <c r="S328" s="417"/>
      <c r="T328" s="417"/>
      <c r="U328" s="418"/>
    </row>
    <row r="329" spans="1:21" x14ac:dyDescent="0.3">
      <c r="A329" s="64" t="str">
        <f>IF(Rahmenbedingungen!I38="","",Rahmenbedingungen!I38)</f>
        <v/>
      </c>
      <c r="B329" s="416"/>
      <c r="C329" s="417"/>
      <c r="D329" s="417"/>
      <c r="E329" s="417"/>
      <c r="F329" s="418"/>
      <c r="G329" s="419"/>
      <c r="H329" s="417"/>
      <c r="I329" s="417"/>
      <c r="J329" s="417"/>
      <c r="K329" s="418"/>
      <c r="L329" s="416"/>
      <c r="M329" s="417"/>
      <c r="N329" s="417"/>
      <c r="O329" s="417"/>
      <c r="P329" s="418"/>
      <c r="Q329" s="416"/>
      <c r="R329" s="417"/>
      <c r="S329" s="417">
        <v>3</v>
      </c>
      <c r="T329" s="417"/>
      <c r="U329" s="418"/>
    </row>
    <row r="330" spans="1:21" x14ac:dyDescent="0.3">
      <c r="A330" s="64" t="str">
        <f>IF(Rahmenbedingungen!I39="","",Rahmenbedingungen!I39)</f>
        <v/>
      </c>
      <c r="B330" s="416"/>
      <c r="C330" s="417"/>
      <c r="D330" s="417"/>
      <c r="E330" s="417"/>
      <c r="F330" s="418"/>
      <c r="G330" s="419"/>
      <c r="H330" s="417"/>
      <c r="I330" s="417"/>
      <c r="J330" s="417"/>
      <c r="K330" s="418"/>
      <c r="L330" s="416"/>
      <c r="M330" s="417"/>
      <c r="N330" s="417"/>
      <c r="O330" s="417"/>
      <c r="P330" s="418"/>
      <c r="Q330" s="416"/>
      <c r="R330" s="417"/>
      <c r="S330" s="417"/>
      <c r="T330" s="417"/>
      <c r="U330" s="418"/>
    </row>
    <row r="331" spans="1:21" ht="14.5" thickBot="1" x14ac:dyDescent="0.35">
      <c r="A331" s="29" t="s">
        <v>14</v>
      </c>
      <c r="B331" s="255">
        <f t="shared" ref="B331:U331" si="86">SUM(B324:B330)</f>
        <v>0</v>
      </c>
      <c r="C331" s="172">
        <f t="shared" si="86"/>
        <v>2</v>
      </c>
      <c r="D331" s="172">
        <f t="shared" si="86"/>
        <v>3</v>
      </c>
      <c r="E331" s="172">
        <f t="shared" si="86"/>
        <v>0</v>
      </c>
      <c r="F331" s="173">
        <f t="shared" si="86"/>
        <v>0</v>
      </c>
      <c r="G331" s="259">
        <f t="shared" si="86"/>
        <v>0</v>
      </c>
      <c r="H331" s="172">
        <f t="shared" si="86"/>
        <v>0</v>
      </c>
      <c r="I331" s="172">
        <f t="shared" si="86"/>
        <v>0</v>
      </c>
      <c r="J331" s="172">
        <f t="shared" si="86"/>
        <v>0</v>
      </c>
      <c r="K331" s="173">
        <f t="shared" si="86"/>
        <v>0</v>
      </c>
      <c r="L331" s="255">
        <f t="shared" si="86"/>
        <v>0</v>
      </c>
      <c r="M331" s="172">
        <f t="shared" si="86"/>
        <v>0</v>
      </c>
      <c r="N331" s="172">
        <f t="shared" si="86"/>
        <v>0</v>
      </c>
      <c r="O331" s="172">
        <f t="shared" si="86"/>
        <v>0</v>
      </c>
      <c r="P331" s="173">
        <f t="shared" si="86"/>
        <v>0</v>
      </c>
      <c r="Q331" s="255">
        <f t="shared" si="86"/>
        <v>0</v>
      </c>
      <c r="R331" s="172">
        <f t="shared" si="86"/>
        <v>0</v>
      </c>
      <c r="S331" s="172">
        <f t="shared" si="86"/>
        <v>3</v>
      </c>
      <c r="T331" s="172">
        <f t="shared" si="86"/>
        <v>6</v>
      </c>
      <c r="U331" s="173">
        <f t="shared" si="86"/>
        <v>0</v>
      </c>
    </row>
    <row r="332" spans="1:21" x14ac:dyDescent="0.3">
      <c r="A332" s="232" t="str">
        <f>IF(Rahmenbedingungen!I40="","",Rahmenbedingungen!I40)</f>
        <v>Vgl. LG 1.1</v>
      </c>
      <c r="B332" s="234"/>
      <c r="C332" s="235"/>
      <c r="D332" s="235"/>
      <c r="E332" s="235"/>
      <c r="F332" s="236"/>
      <c r="G332" s="233"/>
      <c r="H332" s="235"/>
      <c r="I332" s="235"/>
      <c r="J332" s="235"/>
      <c r="K332" s="236"/>
      <c r="L332" s="234"/>
      <c r="M332" s="235"/>
      <c r="N332" s="235"/>
      <c r="O332" s="235"/>
      <c r="P332" s="236"/>
      <c r="Q332" s="234"/>
      <c r="R332" s="235"/>
      <c r="S332" s="235"/>
      <c r="T332" s="235"/>
      <c r="U332" s="236"/>
    </row>
    <row r="333" spans="1:21" x14ac:dyDescent="0.3">
      <c r="A333" s="64" t="str">
        <f>IF(Rahmenbedingungen!I41="","",Rahmenbedingungen!I41)</f>
        <v>E 4</v>
      </c>
      <c r="B333" s="416"/>
      <c r="C333" s="417"/>
      <c r="D333" s="417"/>
      <c r="E333" s="417"/>
      <c r="F333" s="418"/>
      <c r="G333" s="419"/>
      <c r="H333" s="417"/>
      <c r="I333" s="417"/>
      <c r="J333" s="417"/>
      <c r="K333" s="418"/>
      <c r="L333" s="416"/>
      <c r="M333" s="417"/>
      <c r="N333" s="417"/>
      <c r="O333" s="417"/>
      <c r="P333" s="418"/>
      <c r="Q333" s="416"/>
      <c r="R333" s="417">
        <v>5</v>
      </c>
      <c r="S333" s="417"/>
      <c r="T333" s="417"/>
      <c r="U333" s="418"/>
    </row>
    <row r="334" spans="1:21" x14ac:dyDescent="0.3">
      <c r="A334" s="64" t="str">
        <f>IF(Rahmenbedingungen!I42="","",Rahmenbedingungen!I42)</f>
        <v>E 3</v>
      </c>
      <c r="B334" s="416"/>
      <c r="C334" s="417">
        <v>2</v>
      </c>
      <c r="D334" s="417"/>
      <c r="E334" s="417"/>
      <c r="F334" s="418"/>
      <c r="G334" s="419"/>
      <c r="H334" s="417"/>
      <c r="I334" s="417"/>
      <c r="J334" s="417"/>
      <c r="K334" s="418"/>
      <c r="L334" s="416"/>
      <c r="M334" s="417"/>
      <c r="N334" s="417"/>
      <c r="O334" s="417"/>
      <c r="P334" s="418"/>
      <c r="Q334" s="416"/>
      <c r="R334" s="417"/>
      <c r="S334" s="417"/>
      <c r="T334" s="417"/>
      <c r="U334" s="418">
        <v>6</v>
      </c>
    </row>
    <row r="335" spans="1:21" x14ac:dyDescent="0.3">
      <c r="A335" s="64" t="str">
        <f>IF(Rahmenbedingungen!I43="","",Rahmenbedingungen!I43)</f>
        <v>E 2</v>
      </c>
      <c r="B335" s="416"/>
      <c r="C335" s="417"/>
      <c r="D335" s="417"/>
      <c r="E335" s="417"/>
      <c r="F335" s="418"/>
      <c r="G335" s="419"/>
      <c r="H335" s="417"/>
      <c r="I335" s="417"/>
      <c r="J335" s="417"/>
      <c r="K335" s="418"/>
      <c r="L335" s="416"/>
      <c r="M335" s="417">
        <v>7</v>
      </c>
      <c r="N335" s="417"/>
      <c r="O335" s="417"/>
      <c r="P335" s="418"/>
      <c r="Q335" s="416"/>
      <c r="R335" s="417"/>
      <c r="S335" s="417"/>
      <c r="T335" s="417"/>
      <c r="U335" s="418"/>
    </row>
    <row r="336" spans="1:21" x14ac:dyDescent="0.3">
      <c r="A336" s="64" t="str">
        <f>IF(Rahmenbedingungen!I44="","",Rahmenbedingungen!I44)</f>
        <v>E 1</v>
      </c>
      <c r="B336" s="416">
        <v>1</v>
      </c>
      <c r="C336" s="417"/>
      <c r="D336" s="417"/>
      <c r="E336" s="417"/>
      <c r="F336" s="418"/>
      <c r="G336" s="419"/>
      <c r="H336" s="417"/>
      <c r="I336" s="417"/>
      <c r="J336" s="417"/>
      <c r="K336" s="418"/>
      <c r="L336" s="416"/>
      <c r="M336" s="417"/>
      <c r="N336" s="417"/>
      <c r="O336" s="417"/>
      <c r="P336" s="418"/>
      <c r="Q336" s="416"/>
      <c r="R336" s="417"/>
      <c r="S336" s="417"/>
      <c r="T336" s="417"/>
      <c r="U336" s="418"/>
    </row>
    <row r="337" spans="1:21" x14ac:dyDescent="0.3">
      <c r="A337" s="64" t="str">
        <f>IF(Rahmenbedingungen!I45="","",Rahmenbedingungen!I45)</f>
        <v/>
      </c>
      <c r="B337" s="416"/>
      <c r="C337" s="417"/>
      <c r="D337" s="417"/>
      <c r="E337" s="417"/>
      <c r="F337" s="418"/>
      <c r="G337" s="419"/>
      <c r="H337" s="417"/>
      <c r="I337" s="417">
        <v>4</v>
      </c>
      <c r="J337" s="417"/>
      <c r="K337" s="418"/>
      <c r="L337" s="416"/>
      <c r="M337" s="417"/>
      <c r="N337" s="417"/>
      <c r="O337" s="417"/>
      <c r="P337" s="418"/>
      <c r="Q337" s="416"/>
      <c r="R337" s="417"/>
      <c r="S337" s="417"/>
      <c r="T337" s="417"/>
      <c r="U337" s="418"/>
    </row>
    <row r="338" spans="1:21" x14ac:dyDescent="0.3">
      <c r="A338" s="64" t="str">
        <f>IF(Rahmenbedingungen!I46="","",Rahmenbedingungen!I46)</f>
        <v/>
      </c>
      <c r="B338" s="416"/>
      <c r="C338" s="417"/>
      <c r="D338" s="417"/>
      <c r="E338" s="417"/>
      <c r="F338" s="418"/>
      <c r="G338" s="419"/>
      <c r="H338" s="417"/>
      <c r="I338" s="417"/>
      <c r="J338" s="417"/>
      <c r="K338" s="418"/>
      <c r="L338" s="416"/>
      <c r="M338" s="417"/>
      <c r="N338" s="417"/>
      <c r="O338" s="417"/>
      <c r="P338" s="418"/>
      <c r="Q338" s="416"/>
      <c r="R338" s="417"/>
      <c r="S338" s="417"/>
      <c r="T338" s="417"/>
      <c r="U338" s="418"/>
    </row>
    <row r="339" spans="1:21" x14ac:dyDescent="0.3">
      <c r="A339" s="64" t="str">
        <f>IF(Rahmenbedingungen!I47="","",Rahmenbedingungen!I47)</f>
        <v/>
      </c>
      <c r="B339" s="416"/>
      <c r="C339" s="417"/>
      <c r="D339" s="417"/>
      <c r="E339" s="417"/>
      <c r="F339" s="418"/>
      <c r="G339" s="419"/>
      <c r="H339" s="417"/>
      <c r="I339" s="417"/>
      <c r="J339" s="417"/>
      <c r="K339" s="418"/>
      <c r="L339" s="416"/>
      <c r="M339" s="417"/>
      <c r="N339" s="417"/>
      <c r="O339" s="417"/>
      <c r="P339" s="418"/>
      <c r="Q339" s="416"/>
      <c r="R339" s="417"/>
      <c r="S339" s="417"/>
      <c r="T339" s="417"/>
      <c r="U339" s="418"/>
    </row>
    <row r="340" spans="1:21" ht="14.5" thickBot="1" x14ac:dyDescent="0.35">
      <c r="A340" s="29" t="s">
        <v>14</v>
      </c>
      <c r="B340" s="255">
        <f>SUM(B333:B339)</f>
        <v>1</v>
      </c>
      <c r="C340" s="172">
        <f t="shared" ref="C340:U340" si="87">SUM(C333:C339)</f>
        <v>2</v>
      </c>
      <c r="D340" s="172">
        <f t="shared" si="87"/>
        <v>0</v>
      </c>
      <c r="E340" s="172">
        <f t="shared" si="87"/>
        <v>0</v>
      </c>
      <c r="F340" s="173">
        <f t="shared" si="87"/>
        <v>0</v>
      </c>
      <c r="G340" s="259">
        <f t="shared" si="87"/>
        <v>0</v>
      </c>
      <c r="H340" s="172">
        <f t="shared" si="87"/>
        <v>0</v>
      </c>
      <c r="I340" s="172">
        <f t="shared" si="87"/>
        <v>4</v>
      </c>
      <c r="J340" s="172">
        <f t="shared" si="87"/>
        <v>0</v>
      </c>
      <c r="K340" s="173">
        <f t="shared" si="87"/>
        <v>0</v>
      </c>
      <c r="L340" s="255">
        <f t="shared" si="87"/>
        <v>0</v>
      </c>
      <c r="M340" s="172">
        <f t="shared" si="87"/>
        <v>7</v>
      </c>
      <c r="N340" s="172">
        <f t="shared" si="87"/>
        <v>0</v>
      </c>
      <c r="O340" s="172">
        <f t="shared" si="87"/>
        <v>0</v>
      </c>
      <c r="P340" s="173">
        <f t="shared" si="87"/>
        <v>0</v>
      </c>
      <c r="Q340" s="255">
        <f t="shared" si="87"/>
        <v>0</v>
      </c>
      <c r="R340" s="172">
        <f t="shared" si="87"/>
        <v>5</v>
      </c>
      <c r="S340" s="172">
        <f t="shared" si="87"/>
        <v>0</v>
      </c>
      <c r="T340" s="172">
        <f t="shared" si="87"/>
        <v>0</v>
      </c>
      <c r="U340" s="173">
        <f t="shared" si="87"/>
        <v>6</v>
      </c>
    </row>
    <row r="341" spans="1:21" ht="14.5" thickBot="1" x14ac:dyDescent="0.35">
      <c r="A341" s="64" t="s">
        <v>219</v>
      </c>
      <c r="B341" s="628"/>
      <c r="C341" s="629">
        <v>2</v>
      </c>
      <c r="D341" s="629"/>
      <c r="E341" s="629">
        <v>3</v>
      </c>
      <c r="F341" s="630"/>
      <c r="G341" s="631"/>
      <c r="H341" s="629"/>
      <c r="I341" s="629">
        <v>7</v>
      </c>
      <c r="J341" s="629"/>
      <c r="K341" s="630"/>
      <c r="L341" s="628"/>
      <c r="M341" s="629"/>
      <c r="N341" s="629"/>
      <c r="O341" s="629"/>
      <c r="P341" s="630"/>
      <c r="Q341" s="628"/>
      <c r="R341" s="629"/>
      <c r="S341" s="629"/>
      <c r="T341" s="629"/>
      <c r="U341" s="630"/>
    </row>
    <row r="342" spans="1:21" ht="14.5" thickBot="1" x14ac:dyDescent="0.35">
      <c r="A342" s="46" t="s">
        <v>14</v>
      </c>
      <c r="B342" s="256">
        <f>B313+B322+B331+B340+B341</f>
        <v>2</v>
      </c>
      <c r="C342" s="257">
        <f t="shared" ref="C342:U342" si="88">C313+C322+C331+C340+C341</f>
        <v>28</v>
      </c>
      <c r="D342" s="257">
        <f t="shared" si="88"/>
        <v>5</v>
      </c>
      <c r="E342" s="257">
        <f t="shared" si="88"/>
        <v>3</v>
      </c>
      <c r="F342" s="258">
        <f t="shared" si="88"/>
        <v>0</v>
      </c>
      <c r="G342" s="260">
        <f t="shared" si="88"/>
        <v>0</v>
      </c>
      <c r="H342" s="257">
        <f t="shared" si="88"/>
        <v>2</v>
      </c>
      <c r="I342" s="257">
        <f t="shared" si="88"/>
        <v>55</v>
      </c>
      <c r="J342" s="257">
        <f t="shared" si="88"/>
        <v>5</v>
      </c>
      <c r="K342" s="258">
        <f t="shared" si="88"/>
        <v>0</v>
      </c>
      <c r="L342" s="256">
        <f t="shared" si="88"/>
        <v>0</v>
      </c>
      <c r="M342" s="257">
        <f t="shared" si="88"/>
        <v>10</v>
      </c>
      <c r="N342" s="257">
        <f t="shared" si="88"/>
        <v>0</v>
      </c>
      <c r="O342" s="257">
        <f t="shared" si="88"/>
        <v>6</v>
      </c>
      <c r="P342" s="258">
        <f t="shared" si="88"/>
        <v>0</v>
      </c>
      <c r="Q342" s="256">
        <f t="shared" si="88"/>
        <v>0</v>
      </c>
      <c r="R342" s="257">
        <f t="shared" si="88"/>
        <v>12</v>
      </c>
      <c r="S342" s="257">
        <f t="shared" si="88"/>
        <v>8</v>
      </c>
      <c r="T342" s="257">
        <f t="shared" si="88"/>
        <v>6</v>
      </c>
      <c r="U342" s="258">
        <f t="shared" si="88"/>
        <v>6</v>
      </c>
    </row>
    <row r="345" spans="1:21" ht="14.5" thickBot="1" x14ac:dyDescent="0.35">
      <c r="A345" s="241" t="s">
        <v>279</v>
      </c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</row>
    <row r="346" spans="1:21" ht="14.5" thickBot="1" x14ac:dyDescent="0.35">
      <c r="A346" s="254"/>
      <c r="B346" s="769" t="s">
        <v>58</v>
      </c>
      <c r="C346" s="770"/>
      <c r="D346" s="770"/>
      <c r="E346" s="770"/>
      <c r="F346" s="770"/>
      <c r="G346" s="711"/>
      <c r="H346" s="711"/>
      <c r="I346" s="711"/>
      <c r="J346" s="711"/>
      <c r="K346" s="712"/>
      <c r="L346" s="755" t="s">
        <v>59</v>
      </c>
      <c r="M346" s="756"/>
      <c r="N346" s="756"/>
      <c r="O346" s="756"/>
      <c r="P346" s="757"/>
      <c r="Q346" s="775" t="s">
        <v>60</v>
      </c>
      <c r="R346" s="756"/>
      <c r="S346" s="756"/>
      <c r="T346" s="756"/>
      <c r="U346" s="757"/>
    </row>
    <row r="347" spans="1:21" ht="41.15" customHeight="1" x14ac:dyDescent="0.3">
      <c r="A347" s="251"/>
      <c r="B347" s="761" t="s">
        <v>278</v>
      </c>
      <c r="C347" s="762"/>
      <c r="D347" s="762"/>
      <c r="E347" s="762"/>
      <c r="F347" s="763"/>
      <c r="G347" s="719" t="s">
        <v>277</v>
      </c>
      <c r="H347" s="759"/>
      <c r="I347" s="759"/>
      <c r="J347" s="759"/>
      <c r="K347" s="760"/>
      <c r="L347" s="758"/>
      <c r="M347" s="759"/>
      <c r="N347" s="759"/>
      <c r="O347" s="759"/>
      <c r="P347" s="760"/>
      <c r="Q347" s="719"/>
      <c r="R347" s="759"/>
      <c r="S347" s="759"/>
      <c r="T347" s="759"/>
      <c r="U347" s="760"/>
    </row>
    <row r="348" spans="1:21" ht="14.5" thickBot="1" x14ac:dyDescent="0.35">
      <c r="A348" s="252"/>
      <c r="B348" s="262">
        <f>txt_progjahr1</f>
        <v>2025</v>
      </c>
      <c r="C348" s="262">
        <f>txt_progjahr2</f>
        <v>2026</v>
      </c>
      <c r="D348" s="262">
        <f>txt_progjahr3</f>
        <v>2027</v>
      </c>
      <c r="E348" s="262">
        <f>txt_progjahr4</f>
        <v>2028</v>
      </c>
      <c r="F348" s="262">
        <f>txt_progjahr5</f>
        <v>2029</v>
      </c>
      <c r="G348" s="262">
        <f>txt_progjahr1</f>
        <v>2025</v>
      </c>
      <c r="H348" s="262">
        <f>txt_progjahr2</f>
        <v>2026</v>
      </c>
      <c r="I348" s="262">
        <f>txt_progjahr3</f>
        <v>2027</v>
      </c>
      <c r="J348" s="262">
        <f>txt_progjahr4</f>
        <v>2028</v>
      </c>
      <c r="K348" s="262">
        <f>txt_progjahr5</f>
        <v>2029</v>
      </c>
      <c r="L348" s="262">
        <f>txt_progjahr1</f>
        <v>2025</v>
      </c>
      <c r="M348" s="262">
        <f>txt_progjahr2</f>
        <v>2026</v>
      </c>
      <c r="N348" s="262">
        <f>txt_progjahr3</f>
        <v>2027</v>
      </c>
      <c r="O348" s="262">
        <f>txt_progjahr4</f>
        <v>2028</v>
      </c>
      <c r="P348" s="262">
        <f>txt_progjahr5</f>
        <v>2029</v>
      </c>
      <c r="Q348" s="262">
        <f>txt_progjahr1</f>
        <v>2025</v>
      </c>
      <c r="R348" s="262">
        <f>txt_progjahr2</f>
        <v>2026</v>
      </c>
      <c r="S348" s="262">
        <f>txt_progjahr3</f>
        <v>2027</v>
      </c>
      <c r="T348" s="262">
        <f>txt_progjahr4</f>
        <v>2028</v>
      </c>
      <c r="U348" s="262">
        <f>txt_progjahr5</f>
        <v>2029</v>
      </c>
    </row>
    <row r="349" spans="1:21" x14ac:dyDescent="0.3">
      <c r="A349" s="505" t="s">
        <v>22</v>
      </c>
      <c r="B349" s="262">
        <f>SUM(B350:B359)</f>
        <v>1</v>
      </c>
      <c r="C349" s="169">
        <f t="shared" ref="C349:U349" si="89">SUM(C350:C359)</f>
        <v>0</v>
      </c>
      <c r="D349" s="169">
        <f t="shared" si="89"/>
        <v>2</v>
      </c>
      <c r="E349" s="169">
        <f t="shared" si="89"/>
        <v>0</v>
      </c>
      <c r="F349" s="176">
        <f t="shared" si="89"/>
        <v>0</v>
      </c>
      <c r="G349" s="263">
        <f t="shared" si="89"/>
        <v>0</v>
      </c>
      <c r="H349" s="169">
        <f t="shared" si="89"/>
        <v>2</v>
      </c>
      <c r="I349" s="169">
        <f t="shared" si="89"/>
        <v>0</v>
      </c>
      <c r="J349" s="169">
        <f t="shared" si="89"/>
        <v>5</v>
      </c>
      <c r="K349" s="176">
        <f t="shared" si="89"/>
        <v>0</v>
      </c>
      <c r="L349" s="262">
        <f t="shared" si="89"/>
        <v>0</v>
      </c>
      <c r="M349" s="169">
        <f t="shared" si="89"/>
        <v>0</v>
      </c>
      <c r="N349" s="169">
        <f t="shared" si="89"/>
        <v>0</v>
      </c>
      <c r="O349" s="169">
        <f t="shared" si="89"/>
        <v>6</v>
      </c>
      <c r="P349" s="176">
        <f t="shared" si="89"/>
        <v>0</v>
      </c>
      <c r="Q349" s="263">
        <f t="shared" si="89"/>
        <v>0</v>
      </c>
      <c r="R349" s="169">
        <f t="shared" si="89"/>
        <v>0</v>
      </c>
      <c r="S349" s="169">
        <f t="shared" si="89"/>
        <v>5</v>
      </c>
      <c r="T349" s="169">
        <f t="shared" si="89"/>
        <v>0</v>
      </c>
      <c r="U349" s="506">
        <f t="shared" si="89"/>
        <v>0</v>
      </c>
    </row>
    <row r="350" spans="1:21" x14ac:dyDescent="0.3">
      <c r="A350" s="381" t="s">
        <v>25</v>
      </c>
      <c r="B350" s="416"/>
      <c r="C350" s="417"/>
      <c r="D350" s="417"/>
      <c r="E350" s="417"/>
      <c r="F350" s="418"/>
      <c r="G350" s="419"/>
      <c r="H350" s="417"/>
      <c r="I350" s="417"/>
      <c r="J350" s="417"/>
      <c r="K350" s="420"/>
      <c r="L350" s="421"/>
      <c r="M350" s="422"/>
      <c r="N350" s="422"/>
      <c r="O350" s="422"/>
      <c r="P350" s="420"/>
      <c r="Q350" s="423"/>
      <c r="R350" s="422"/>
      <c r="S350" s="422"/>
      <c r="T350" s="422"/>
      <c r="U350" s="422"/>
    </row>
    <row r="351" spans="1:21" x14ac:dyDescent="0.3">
      <c r="A351" s="381" t="s">
        <v>26</v>
      </c>
      <c r="B351" s="416"/>
      <c r="C351" s="417"/>
      <c r="D351" s="417"/>
      <c r="E351" s="417"/>
      <c r="F351" s="418"/>
      <c r="G351" s="419"/>
      <c r="H351" s="417"/>
      <c r="I351" s="417"/>
      <c r="J351" s="417"/>
      <c r="K351" s="418"/>
      <c r="L351" s="416"/>
      <c r="M351" s="417"/>
      <c r="N351" s="417"/>
      <c r="O351" s="417"/>
      <c r="P351" s="418"/>
      <c r="Q351" s="419"/>
      <c r="R351" s="417"/>
      <c r="S351" s="417"/>
      <c r="T351" s="417"/>
      <c r="U351" s="417"/>
    </row>
    <row r="352" spans="1:21" x14ac:dyDescent="0.3">
      <c r="A352" s="381" t="s">
        <v>27</v>
      </c>
      <c r="B352" s="416">
        <v>1</v>
      </c>
      <c r="C352" s="417"/>
      <c r="D352" s="417"/>
      <c r="E352" s="417"/>
      <c r="F352" s="418"/>
      <c r="G352" s="419"/>
      <c r="H352" s="417"/>
      <c r="I352" s="417"/>
      <c r="J352" s="417">
        <v>5</v>
      </c>
      <c r="K352" s="418"/>
      <c r="L352" s="416"/>
      <c r="M352" s="417"/>
      <c r="N352" s="417"/>
      <c r="O352" s="417"/>
      <c r="P352" s="418"/>
      <c r="Q352" s="419"/>
      <c r="R352" s="417"/>
      <c r="S352" s="417"/>
      <c r="T352" s="417"/>
      <c r="U352" s="417"/>
    </row>
    <row r="353" spans="1:21" ht="14.15" customHeight="1" x14ac:dyDescent="0.3">
      <c r="A353" s="381" t="s">
        <v>28</v>
      </c>
      <c r="B353" s="416"/>
      <c r="C353" s="417"/>
      <c r="D353" s="417"/>
      <c r="E353" s="417"/>
      <c r="F353" s="418"/>
      <c r="G353" s="419"/>
      <c r="H353" s="417"/>
      <c r="I353" s="417"/>
      <c r="J353" s="417"/>
      <c r="K353" s="418"/>
      <c r="L353" s="416"/>
      <c r="M353" s="417"/>
      <c r="N353" s="417"/>
      <c r="O353" s="417">
        <v>6</v>
      </c>
      <c r="P353" s="418"/>
      <c r="Q353" s="419"/>
      <c r="R353" s="417"/>
      <c r="S353" s="417"/>
      <c r="T353" s="417"/>
      <c r="U353" s="417"/>
    </row>
    <row r="354" spans="1:21" x14ac:dyDescent="0.3">
      <c r="A354" s="381" t="s">
        <v>29</v>
      </c>
      <c r="B354" s="416"/>
      <c r="C354" s="417"/>
      <c r="D354" s="417">
        <v>2</v>
      </c>
      <c r="E354" s="417"/>
      <c r="F354" s="418"/>
      <c r="G354" s="419"/>
      <c r="H354" s="417"/>
      <c r="I354" s="417"/>
      <c r="J354" s="417"/>
      <c r="K354" s="418"/>
      <c r="L354" s="416"/>
      <c r="M354" s="417"/>
      <c r="N354" s="417"/>
      <c r="O354" s="417"/>
      <c r="P354" s="418"/>
      <c r="Q354" s="419"/>
      <c r="R354" s="417"/>
      <c r="S354" s="417">
        <v>5</v>
      </c>
      <c r="T354" s="417"/>
      <c r="U354" s="417"/>
    </row>
    <row r="355" spans="1:21" x14ac:dyDescent="0.3">
      <c r="A355" s="381" t="s">
        <v>30</v>
      </c>
      <c r="B355" s="416"/>
      <c r="C355" s="417"/>
      <c r="D355" s="417"/>
      <c r="E355" s="417"/>
      <c r="F355" s="418"/>
      <c r="G355" s="419"/>
      <c r="H355" s="417">
        <v>2</v>
      </c>
      <c r="I355" s="417"/>
      <c r="J355" s="417"/>
      <c r="K355" s="418"/>
      <c r="L355" s="416"/>
      <c r="M355" s="417"/>
      <c r="N355" s="417"/>
      <c r="O355" s="417"/>
      <c r="P355" s="418"/>
      <c r="Q355" s="419"/>
      <c r="R355" s="417"/>
      <c r="S355" s="417"/>
      <c r="T355" s="417"/>
      <c r="U355" s="417"/>
    </row>
    <row r="356" spans="1:21" x14ac:dyDescent="0.3">
      <c r="A356" s="381" t="s">
        <v>31</v>
      </c>
      <c r="B356" s="416"/>
      <c r="C356" s="417"/>
      <c r="D356" s="417"/>
      <c r="E356" s="417"/>
      <c r="F356" s="418"/>
      <c r="G356" s="419"/>
      <c r="H356" s="417"/>
      <c r="I356" s="417"/>
      <c r="J356" s="417"/>
      <c r="K356" s="418"/>
      <c r="L356" s="416"/>
      <c r="M356" s="417"/>
      <c r="N356" s="417"/>
      <c r="O356" s="417"/>
      <c r="P356" s="418"/>
      <c r="Q356" s="419"/>
      <c r="R356" s="417"/>
      <c r="S356" s="417"/>
      <c r="T356" s="417"/>
      <c r="U356" s="417"/>
    </row>
    <row r="357" spans="1:21" x14ac:dyDescent="0.3">
      <c r="A357" s="381" t="s">
        <v>38</v>
      </c>
      <c r="B357" s="416"/>
      <c r="C357" s="417"/>
      <c r="D357" s="417"/>
      <c r="E357" s="417"/>
      <c r="F357" s="418"/>
      <c r="G357" s="419"/>
      <c r="H357" s="417"/>
      <c r="I357" s="417"/>
      <c r="J357" s="417"/>
      <c r="K357" s="418"/>
      <c r="L357" s="416"/>
      <c r="M357" s="417"/>
      <c r="N357" s="417"/>
      <c r="O357" s="417"/>
      <c r="P357" s="418"/>
      <c r="Q357" s="419"/>
      <c r="R357" s="417"/>
      <c r="S357" s="417"/>
      <c r="T357" s="417"/>
      <c r="U357" s="417"/>
    </row>
    <row r="358" spans="1:21" x14ac:dyDescent="0.3">
      <c r="A358" s="381" t="s">
        <v>39</v>
      </c>
      <c r="B358" s="416"/>
      <c r="C358" s="417"/>
      <c r="D358" s="417"/>
      <c r="E358" s="417"/>
      <c r="F358" s="418"/>
      <c r="G358" s="419"/>
      <c r="H358" s="417"/>
      <c r="I358" s="417"/>
      <c r="J358" s="417"/>
      <c r="K358" s="418"/>
      <c r="L358" s="416"/>
      <c r="M358" s="417"/>
      <c r="N358" s="417"/>
      <c r="O358" s="417"/>
      <c r="P358" s="418"/>
      <c r="Q358" s="419"/>
      <c r="R358" s="417"/>
      <c r="S358" s="417"/>
      <c r="T358" s="417"/>
      <c r="U358" s="417"/>
    </row>
    <row r="359" spans="1:21" x14ac:dyDescent="0.3">
      <c r="A359" s="381" t="s">
        <v>32</v>
      </c>
      <c r="B359" s="416"/>
      <c r="C359" s="417"/>
      <c r="D359" s="417"/>
      <c r="E359" s="417"/>
      <c r="F359" s="418"/>
      <c r="G359" s="419"/>
      <c r="H359" s="417"/>
      <c r="I359" s="417"/>
      <c r="J359" s="417"/>
      <c r="K359" s="418"/>
      <c r="L359" s="416"/>
      <c r="M359" s="417"/>
      <c r="N359" s="417"/>
      <c r="O359" s="417"/>
      <c r="P359" s="418"/>
      <c r="Q359" s="419"/>
      <c r="R359" s="417"/>
      <c r="S359" s="417"/>
      <c r="T359" s="417"/>
      <c r="U359" s="417"/>
    </row>
    <row r="360" spans="1:21" x14ac:dyDescent="0.3">
      <c r="A360" s="381" t="s">
        <v>23</v>
      </c>
      <c r="B360" s="508">
        <f>SUM(B361:B366)</f>
        <v>0</v>
      </c>
      <c r="C360" s="509">
        <f t="shared" ref="C360:U360" si="90">SUM(C361:C366)</f>
        <v>22</v>
      </c>
      <c r="D360" s="509">
        <f t="shared" si="90"/>
        <v>0</v>
      </c>
      <c r="E360" s="509">
        <f t="shared" si="90"/>
        <v>0</v>
      </c>
      <c r="F360" s="510">
        <f t="shared" si="90"/>
        <v>0</v>
      </c>
      <c r="G360" s="511">
        <f t="shared" si="90"/>
        <v>0</v>
      </c>
      <c r="H360" s="509">
        <f t="shared" si="90"/>
        <v>0</v>
      </c>
      <c r="I360" s="509">
        <f t="shared" si="90"/>
        <v>44</v>
      </c>
      <c r="J360" s="509">
        <f t="shared" si="90"/>
        <v>0</v>
      </c>
      <c r="K360" s="510">
        <f t="shared" si="90"/>
        <v>0</v>
      </c>
      <c r="L360" s="508">
        <f t="shared" si="90"/>
        <v>0</v>
      </c>
      <c r="M360" s="509">
        <f t="shared" si="90"/>
        <v>3</v>
      </c>
      <c r="N360" s="509">
        <f t="shared" si="90"/>
        <v>0</v>
      </c>
      <c r="O360" s="509">
        <f t="shared" si="90"/>
        <v>0</v>
      </c>
      <c r="P360" s="510">
        <f t="shared" si="90"/>
        <v>0</v>
      </c>
      <c r="Q360" s="511">
        <f t="shared" si="90"/>
        <v>0</v>
      </c>
      <c r="R360" s="509">
        <f t="shared" si="90"/>
        <v>7</v>
      </c>
      <c r="S360" s="509">
        <f t="shared" si="90"/>
        <v>0</v>
      </c>
      <c r="T360" s="509">
        <f t="shared" si="90"/>
        <v>0</v>
      </c>
      <c r="U360" s="509">
        <f t="shared" si="90"/>
        <v>0</v>
      </c>
    </row>
    <row r="361" spans="1:21" x14ac:dyDescent="0.3">
      <c r="A361" s="381" t="s">
        <v>33</v>
      </c>
      <c r="B361" s="416"/>
      <c r="C361" s="417"/>
      <c r="D361" s="417"/>
      <c r="E361" s="417"/>
      <c r="F361" s="418"/>
      <c r="G361" s="419"/>
      <c r="H361" s="417"/>
      <c r="I361" s="417"/>
      <c r="J361" s="417"/>
      <c r="K361" s="418"/>
      <c r="L361" s="416"/>
      <c r="M361" s="417"/>
      <c r="N361" s="417"/>
      <c r="O361" s="417"/>
      <c r="P361" s="418"/>
      <c r="Q361" s="419"/>
      <c r="R361" s="417">
        <v>7</v>
      </c>
      <c r="S361" s="417"/>
      <c r="T361" s="417"/>
      <c r="U361" s="417"/>
    </row>
    <row r="362" spans="1:21" x14ac:dyDescent="0.3">
      <c r="A362" s="381" t="s">
        <v>40</v>
      </c>
      <c r="B362" s="416"/>
      <c r="C362" s="417"/>
      <c r="D362" s="417"/>
      <c r="E362" s="417"/>
      <c r="F362" s="418"/>
      <c r="G362" s="419"/>
      <c r="H362" s="417"/>
      <c r="I362" s="417"/>
      <c r="J362" s="417"/>
      <c r="K362" s="418"/>
      <c r="L362" s="416"/>
      <c r="M362" s="417"/>
      <c r="N362" s="417"/>
      <c r="O362" s="417"/>
      <c r="P362" s="418"/>
      <c r="Q362" s="419"/>
      <c r="R362" s="417"/>
      <c r="S362" s="417"/>
      <c r="T362" s="417"/>
      <c r="U362" s="417"/>
    </row>
    <row r="363" spans="1:21" x14ac:dyDescent="0.3">
      <c r="A363" s="381" t="s">
        <v>41</v>
      </c>
      <c r="B363" s="416"/>
      <c r="C363" s="417">
        <v>22</v>
      </c>
      <c r="D363" s="417"/>
      <c r="E363" s="417"/>
      <c r="F363" s="418"/>
      <c r="G363" s="419"/>
      <c r="H363" s="417"/>
      <c r="I363" s="417"/>
      <c r="J363" s="417"/>
      <c r="K363" s="418"/>
      <c r="L363" s="416"/>
      <c r="M363" s="417"/>
      <c r="N363" s="417"/>
      <c r="O363" s="417"/>
      <c r="P363" s="418"/>
      <c r="Q363" s="419"/>
      <c r="R363" s="417"/>
      <c r="S363" s="417"/>
      <c r="T363" s="417"/>
      <c r="U363" s="417"/>
    </row>
    <row r="364" spans="1:21" x14ac:dyDescent="0.3">
      <c r="A364" s="381" t="s">
        <v>34</v>
      </c>
      <c r="B364" s="416"/>
      <c r="C364" s="417"/>
      <c r="D364" s="417"/>
      <c r="E364" s="417"/>
      <c r="F364" s="418"/>
      <c r="G364" s="419"/>
      <c r="H364" s="417"/>
      <c r="I364" s="417"/>
      <c r="J364" s="417"/>
      <c r="K364" s="418"/>
      <c r="L364" s="416"/>
      <c r="M364" s="417"/>
      <c r="N364" s="417"/>
      <c r="O364" s="417"/>
      <c r="P364" s="418"/>
      <c r="Q364" s="419"/>
      <c r="R364" s="417"/>
      <c r="S364" s="417"/>
      <c r="T364" s="417"/>
      <c r="U364" s="417"/>
    </row>
    <row r="365" spans="1:21" x14ac:dyDescent="0.3">
      <c r="A365" s="381" t="s">
        <v>35</v>
      </c>
      <c r="B365" s="416"/>
      <c r="C365" s="417"/>
      <c r="D365" s="417"/>
      <c r="E365" s="417"/>
      <c r="F365" s="418"/>
      <c r="G365" s="419"/>
      <c r="H365" s="417"/>
      <c r="I365" s="417">
        <v>44</v>
      </c>
      <c r="J365" s="417"/>
      <c r="K365" s="418"/>
      <c r="L365" s="416"/>
      <c r="M365" s="417">
        <v>3</v>
      </c>
      <c r="N365" s="417"/>
      <c r="O365" s="417"/>
      <c r="P365" s="418"/>
      <c r="Q365" s="419"/>
      <c r="R365" s="417"/>
      <c r="S365" s="417"/>
      <c r="T365" s="417"/>
      <c r="U365" s="417"/>
    </row>
    <row r="366" spans="1:21" x14ac:dyDescent="0.3">
      <c r="A366" s="381" t="s">
        <v>36</v>
      </c>
      <c r="B366" s="416"/>
      <c r="C366" s="417"/>
      <c r="D366" s="417"/>
      <c r="E366" s="417"/>
      <c r="F366" s="418"/>
      <c r="G366" s="419"/>
      <c r="H366" s="417"/>
      <c r="I366" s="417"/>
      <c r="J366" s="417"/>
      <c r="K366" s="418"/>
      <c r="L366" s="416"/>
      <c r="M366" s="417"/>
      <c r="N366" s="417"/>
      <c r="O366" s="417"/>
      <c r="P366" s="418"/>
      <c r="Q366" s="419"/>
      <c r="R366" s="417"/>
      <c r="S366" s="417"/>
      <c r="T366" s="417"/>
      <c r="U366" s="417"/>
    </row>
    <row r="367" spans="1:21" x14ac:dyDescent="0.3">
      <c r="A367" s="507" t="s">
        <v>24</v>
      </c>
      <c r="B367" s="512">
        <f>B368</f>
        <v>0</v>
      </c>
      <c r="C367" s="513">
        <f t="shared" ref="C367:U367" si="91">C368</f>
        <v>0</v>
      </c>
      <c r="D367" s="513">
        <f t="shared" si="91"/>
        <v>0</v>
      </c>
      <c r="E367" s="513">
        <f t="shared" si="91"/>
        <v>2</v>
      </c>
      <c r="F367" s="514">
        <f t="shared" si="91"/>
        <v>0</v>
      </c>
      <c r="G367" s="515">
        <f t="shared" si="91"/>
        <v>0</v>
      </c>
      <c r="H367" s="513">
        <f t="shared" si="91"/>
        <v>4</v>
      </c>
      <c r="I367" s="513">
        <f t="shared" si="91"/>
        <v>0</v>
      </c>
      <c r="J367" s="513">
        <f t="shared" si="91"/>
        <v>0</v>
      </c>
      <c r="K367" s="514">
        <f t="shared" si="91"/>
        <v>0</v>
      </c>
      <c r="L367" s="512">
        <f t="shared" si="91"/>
        <v>0</v>
      </c>
      <c r="M367" s="513">
        <f t="shared" si="91"/>
        <v>9</v>
      </c>
      <c r="N367" s="513">
        <f t="shared" si="91"/>
        <v>0</v>
      </c>
      <c r="O367" s="513">
        <f t="shared" si="91"/>
        <v>0</v>
      </c>
      <c r="P367" s="514">
        <f t="shared" si="91"/>
        <v>0</v>
      </c>
      <c r="Q367" s="515">
        <f t="shared" si="91"/>
        <v>0</v>
      </c>
      <c r="R367" s="513">
        <f t="shared" si="91"/>
        <v>0</v>
      </c>
      <c r="S367" s="513">
        <f t="shared" si="91"/>
        <v>0</v>
      </c>
      <c r="T367" s="513">
        <f t="shared" si="91"/>
        <v>0</v>
      </c>
      <c r="U367" s="513">
        <f t="shared" si="91"/>
        <v>0</v>
      </c>
    </row>
    <row r="368" spans="1:21" x14ac:dyDescent="0.3">
      <c r="A368" s="382" t="s">
        <v>37</v>
      </c>
      <c r="B368" s="424"/>
      <c r="C368" s="425"/>
      <c r="D368" s="425"/>
      <c r="E368" s="425">
        <v>2</v>
      </c>
      <c r="F368" s="426"/>
      <c r="G368" s="427"/>
      <c r="H368" s="425">
        <v>4</v>
      </c>
      <c r="I368" s="425"/>
      <c r="J368" s="425"/>
      <c r="K368" s="426"/>
      <c r="L368" s="424"/>
      <c r="M368" s="425">
        <v>9</v>
      </c>
      <c r="N368" s="425"/>
      <c r="O368" s="425"/>
      <c r="P368" s="426"/>
      <c r="Q368" s="427"/>
      <c r="R368" s="425"/>
      <c r="S368" s="425"/>
      <c r="T368" s="425"/>
      <c r="U368" s="425"/>
    </row>
    <row r="369" spans="1:21" ht="14.5" thickBot="1" x14ac:dyDescent="0.35">
      <c r="A369" s="25" t="s">
        <v>219</v>
      </c>
      <c r="B369" s="417"/>
      <c r="C369" s="417">
        <v>1</v>
      </c>
      <c r="D369" s="417"/>
      <c r="E369" s="417"/>
      <c r="F369" s="417"/>
      <c r="G369" s="417"/>
      <c r="H369" s="417"/>
      <c r="I369" s="417"/>
      <c r="J369" s="417"/>
      <c r="K369" s="417"/>
      <c r="L369" s="417"/>
      <c r="M369" s="417">
        <v>2</v>
      </c>
      <c r="N369" s="417"/>
      <c r="O369" s="417"/>
      <c r="P369" s="417"/>
      <c r="Q369" s="417"/>
      <c r="R369" s="417"/>
      <c r="S369" s="417"/>
      <c r="T369" s="417"/>
      <c r="U369" s="417"/>
    </row>
    <row r="370" spans="1:21" ht="14.5" thickBot="1" x14ac:dyDescent="0.35">
      <c r="A370" s="46" t="s">
        <v>14</v>
      </c>
      <c r="B370" s="516">
        <f>B349+B360+B367+B369</f>
        <v>1</v>
      </c>
      <c r="C370" s="517">
        <f t="shared" ref="C370:U370" si="92">C349+C360+C367+C369</f>
        <v>23</v>
      </c>
      <c r="D370" s="517">
        <f t="shared" si="92"/>
        <v>2</v>
      </c>
      <c r="E370" s="517">
        <f t="shared" si="92"/>
        <v>2</v>
      </c>
      <c r="F370" s="518">
        <f t="shared" si="92"/>
        <v>0</v>
      </c>
      <c r="G370" s="519">
        <f t="shared" si="92"/>
        <v>0</v>
      </c>
      <c r="H370" s="517">
        <f t="shared" si="92"/>
        <v>6</v>
      </c>
      <c r="I370" s="517">
        <f t="shared" si="92"/>
        <v>44</v>
      </c>
      <c r="J370" s="517">
        <f t="shared" si="92"/>
        <v>5</v>
      </c>
      <c r="K370" s="518">
        <f t="shared" si="92"/>
        <v>0</v>
      </c>
      <c r="L370" s="516">
        <f t="shared" si="92"/>
        <v>0</v>
      </c>
      <c r="M370" s="517">
        <f t="shared" si="92"/>
        <v>14</v>
      </c>
      <c r="N370" s="517">
        <f t="shared" si="92"/>
        <v>0</v>
      </c>
      <c r="O370" s="517">
        <f t="shared" si="92"/>
        <v>6</v>
      </c>
      <c r="P370" s="518">
        <f t="shared" si="92"/>
        <v>0</v>
      </c>
      <c r="Q370" s="519">
        <f t="shared" si="92"/>
        <v>0</v>
      </c>
      <c r="R370" s="517">
        <f t="shared" si="92"/>
        <v>7</v>
      </c>
      <c r="S370" s="517">
        <f t="shared" si="92"/>
        <v>5</v>
      </c>
      <c r="T370" s="517">
        <f t="shared" si="92"/>
        <v>0</v>
      </c>
      <c r="U370" s="518">
        <f t="shared" si="92"/>
        <v>0</v>
      </c>
    </row>
    <row r="373" spans="1:21" ht="14.5" thickBot="1" x14ac:dyDescent="0.35">
      <c r="A373" s="265" t="s">
        <v>198</v>
      </c>
    </row>
    <row r="374" spans="1:21" x14ac:dyDescent="0.3">
      <c r="A374" s="765" t="s">
        <v>63</v>
      </c>
      <c r="B374" s="766"/>
      <c r="C374" s="32">
        <f>txt_progjahr1</f>
        <v>2025</v>
      </c>
      <c r="D374" s="642">
        <f>txt_progjahr2</f>
        <v>2026</v>
      </c>
      <c r="E374" s="642">
        <f>txt_progjahr3</f>
        <v>2027</v>
      </c>
      <c r="F374" s="642">
        <f>txt_progjahr4</f>
        <v>2028</v>
      </c>
      <c r="G374" s="642">
        <f>txt_progjahr5</f>
        <v>2029</v>
      </c>
    </row>
    <row r="375" spans="1:21" x14ac:dyDescent="0.3">
      <c r="A375" s="771" t="str">
        <f>Rahmenbedingungen!C17</f>
        <v>1. Führungsebene</v>
      </c>
      <c r="B375" s="772"/>
      <c r="C375" s="410">
        <v>1</v>
      </c>
      <c r="D375" s="410"/>
      <c r="E375" s="411"/>
      <c r="F375" s="411"/>
      <c r="G375" s="412"/>
    </row>
    <row r="376" spans="1:21" x14ac:dyDescent="0.3">
      <c r="A376" s="771" t="str">
        <f>Rahmenbedingungen!C18</f>
        <v>2. Führungsebene</v>
      </c>
      <c r="B376" s="772"/>
      <c r="C376" s="410"/>
      <c r="D376" s="410">
        <v>2</v>
      </c>
      <c r="E376" s="411"/>
      <c r="F376" s="411"/>
      <c r="G376" s="412"/>
    </row>
    <row r="377" spans="1:21" x14ac:dyDescent="0.3">
      <c r="A377" s="771" t="str">
        <f>Rahmenbedingungen!C19</f>
        <v>3. Führungsebene</v>
      </c>
      <c r="B377" s="772"/>
      <c r="C377" s="410"/>
      <c r="D377" s="410"/>
      <c r="E377" s="411">
        <v>3</v>
      </c>
      <c r="F377" s="411"/>
      <c r="G377" s="412"/>
    </row>
    <row r="378" spans="1:21" x14ac:dyDescent="0.3">
      <c r="A378" s="771" t="str">
        <f>Rahmenbedingungen!C20</f>
        <v>4. Führungsebene</v>
      </c>
      <c r="B378" s="772"/>
      <c r="C378" s="410"/>
      <c r="D378" s="410"/>
      <c r="E378" s="411"/>
      <c r="F378" s="411">
        <v>4</v>
      </c>
      <c r="G378" s="412"/>
    </row>
    <row r="379" spans="1:21" x14ac:dyDescent="0.3">
      <c r="A379" s="771" t="str">
        <f>Rahmenbedingungen!C21</f>
        <v>5. Führungsebene</v>
      </c>
      <c r="B379" s="772"/>
      <c r="C379" s="410"/>
      <c r="D379" s="410"/>
      <c r="E379" s="411"/>
      <c r="F379" s="411"/>
      <c r="G379" s="412"/>
    </row>
    <row r="380" spans="1:21" x14ac:dyDescent="0.3">
      <c r="A380" s="771" t="str">
        <f>Rahmenbedingungen!C22</f>
        <v>6. Führungsebene</v>
      </c>
      <c r="B380" s="772"/>
      <c r="C380" s="410"/>
      <c r="D380" s="410"/>
      <c r="E380" s="411"/>
      <c r="F380" s="411"/>
      <c r="G380" s="412"/>
    </row>
    <row r="381" spans="1:21" ht="14.5" thickBot="1" x14ac:dyDescent="0.35">
      <c r="A381" s="773" t="str">
        <f>Rahmenbedingungen!C23</f>
        <v>7. Führungsebene</v>
      </c>
      <c r="B381" s="774"/>
      <c r="C381" s="413"/>
      <c r="D381" s="413"/>
      <c r="E381" s="414"/>
      <c r="F381" s="414"/>
      <c r="G381" s="415">
        <v>3</v>
      </c>
    </row>
  </sheetData>
  <sheetProtection sheet="1" objects="1" scenarios="1" selectLockedCells="1"/>
  <mergeCells count="114">
    <mergeCell ref="A375:B375"/>
    <mergeCell ref="A376:B376"/>
    <mergeCell ref="A381:B381"/>
    <mergeCell ref="A377:B377"/>
    <mergeCell ref="A378:B378"/>
    <mergeCell ref="A379:B379"/>
    <mergeCell ref="A380:B380"/>
    <mergeCell ref="Q346:U347"/>
    <mergeCell ref="B347:F347"/>
    <mergeCell ref="G347:K347"/>
    <mergeCell ref="B346:K346"/>
    <mergeCell ref="L346:P347"/>
    <mergeCell ref="Q302:U303"/>
    <mergeCell ref="B303:F303"/>
    <mergeCell ref="G303:K303"/>
    <mergeCell ref="Q261:U262"/>
    <mergeCell ref="B262:F262"/>
    <mergeCell ref="G262:K262"/>
    <mergeCell ref="B261:K261"/>
    <mergeCell ref="L261:P262"/>
    <mergeCell ref="A374:B374"/>
    <mergeCell ref="A302:A303"/>
    <mergeCell ref="B302:K302"/>
    <mergeCell ref="L302:P303"/>
    <mergeCell ref="B1:I1"/>
    <mergeCell ref="A3:K4"/>
    <mergeCell ref="A109:B109"/>
    <mergeCell ref="N7:P7"/>
    <mergeCell ref="L129:M129"/>
    <mergeCell ref="N129:O129"/>
    <mergeCell ref="P129:Q129"/>
    <mergeCell ref="B129:C129"/>
    <mergeCell ref="D129:E129"/>
    <mergeCell ref="F129:G129"/>
    <mergeCell ref="H129:I129"/>
    <mergeCell ref="J129:K129"/>
    <mergeCell ref="B128:E128"/>
    <mergeCell ref="F128:I128"/>
    <mergeCell ref="J128:M128"/>
    <mergeCell ref="N128:Q128"/>
    <mergeCell ref="Q7:S7"/>
    <mergeCell ref="A110:B110"/>
    <mergeCell ref="A111:B111"/>
    <mergeCell ref="A112:B112"/>
    <mergeCell ref="A113:B113"/>
    <mergeCell ref="A114:B114"/>
    <mergeCell ref="A121:B121"/>
    <mergeCell ref="C122:D122"/>
    <mergeCell ref="T7:V7"/>
    <mergeCell ref="B82:D82"/>
    <mergeCell ref="E82:G82"/>
    <mergeCell ref="B7:D7"/>
    <mergeCell ref="E7:G7"/>
    <mergeCell ref="H7:J7"/>
    <mergeCell ref="K7:M7"/>
    <mergeCell ref="K43:M43"/>
    <mergeCell ref="N43:P43"/>
    <mergeCell ref="Q43:S43"/>
    <mergeCell ref="T43:V43"/>
    <mergeCell ref="B43:D43"/>
    <mergeCell ref="E43:G43"/>
    <mergeCell ref="H43:J43"/>
    <mergeCell ref="R168:U168"/>
    <mergeCell ref="R169:S169"/>
    <mergeCell ref="N169:O169"/>
    <mergeCell ref="P169:Q169"/>
    <mergeCell ref="J244:K244"/>
    <mergeCell ref="R129:S129"/>
    <mergeCell ref="T129:U129"/>
    <mergeCell ref="R128:U128"/>
    <mergeCell ref="B168:E168"/>
    <mergeCell ref="B212:C212"/>
    <mergeCell ref="D212:E212"/>
    <mergeCell ref="F212:G212"/>
    <mergeCell ref="H212:I212"/>
    <mergeCell ref="L244:M244"/>
    <mergeCell ref="B211:E211"/>
    <mergeCell ref="F211:I211"/>
    <mergeCell ref="J211:M211"/>
    <mergeCell ref="J212:K212"/>
    <mergeCell ref="C253:H253"/>
    <mergeCell ref="A238:B238"/>
    <mergeCell ref="D244:E244"/>
    <mergeCell ref="F244:G244"/>
    <mergeCell ref="H244:I244"/>
    <mergeCell ref="D169:E169"/>
    <mergeCell ref="F169:G169"/>
    <mergeCell ref="H169:I169"/>
    <mergeCell ref="N211:Q211"/>
    <mergeCell ref="A253:B253"/>
    <mergeCell ref="W43:Y43"/>
    <mergeCell ref="I122:J122"/>
    <mergeCell ref="C238:D238"/>
    <mergeCell ref="D121:H121"/>
    <mergeCell ref="C109:D109"/>
    <mergeCell ref="E109:F109"/>
    <mergeCell ref="E122:F122"/>
    <mergeCell ref="G122:H122"/>
    <mergeCell ref="F168:I168"/>
    <mergeCell ref="J168:M168"/>
    <mergeCell ref="N168:Q168"/>
    <mergeCell ref="T169:U169"/>
    <mergeCell ref="B169:C169"/>
    <mergeCell ref="L212:M212"/>
    <mergeCell ref="N212:O212"/>
    <mergeCell ref="P212:Q212"/>
    <mergeCell ref="R212:S212"/>
    <mergeCell ref="T212:U212"/>
    <mergeCell ref="A115:B115"/>
    <mergeCell ref="A116:B116"/>
    <mergeCell ref="A117:B117"/>
    <mergeCell ref="J169:K169"/>
    <mergeCell ref="L169:M169"/>
    <mergeCell ref="R211:U211"/>
  </mergeCells>
  <dataValidations count="1">
    <dataValidation type="whole" operator="greaterThanOrEqual" allowBlank="1" showInputMessage="1" showErrorMessage="1" errorTitle="Hinweis" error="Bitte geben Sie eine ganze Zahl größer oder gleich 0 ein." sqref="C10:C22" xr:uid="{00000000-0002-0000-0300-000000000000}">
      <formula1>0</formula1>
    </dataValidation>
  </dataValidations>
  <hyperlinks>
    <hyperlink ref="B1:I1" location="Übersicht!A1" display="zurück zur Übersicht" xr:uid="{00000000-0004-0000-0300-000000000000}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topLeftCell="A10" zoomScale="96" zoomScaleNormal="96" workbookViewId="0">
      <selection activeCell="B1" sqref="B1:I1"/>
    </sheetView>
  </sheetViews>
  <sheetFormatPr baseColWidth="10" defaultRowHeight="14" x14ac:dyDescent="0.3"/>
  <cols>
    <col min="1" max="1" width="30.08203125" customWidth="1"/>
    <col min="4" max="4" width="12.08203125" bestFit="1" customWidth="1"/>
  </cols>
  <sheetData>
    <row r="1" spans="1:11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1" x14ac:dyDescent="0.3">
      <c r="A3" s="746" t="str">
        <f>Übersicht!B11</f>
        <v>3.1.1 Beschäftigte insgesamt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1" x14ac:dyDescent="0.3">
      <c r="A4" s="746"/>
      <c r="B4" s="746"/>
      <c r="C4" s="746"/>
      <c r="D4" s="746"/>
      <c r="E4" s="746"/>
      <c r="F4" s="746"/>
      <c r="G4" s="746"/>
      <c r="H4" s="746"/>
      <c r="I4" s="746"/>
      <c r="J4" s="746"/>
      <c r="K4" s="746"/>
    </row>
    <row r="5" spans="1:11" x14ac:dyDescent="0.3">
      <c r="F5" s="777" t="str">
        <f>"Stammpersonal " &amp;Rahmenbedingungen!$C$3</f>
        <v>Stammpersonal Musterstadt</v>
      </c>
      <c r="G5" s="777"/>
      <c r="H5" s="777"/>
      <c r="I5" s="777"/>
      <c r="J5" s="777"/>
    </row>
    <row r="6" spans="1:11" ht="14.5" thickBot="1" x14ac:dyDescent="0.35"/>
    <row r="7" spans="1:11" x14ac:dyDescent="0.3">
      <c r="A7" s="138"/>
      <c r="B7" s="289" t="s">
        <v>75</v>
      </c>
      <c r="C7" s="290" t="s">
        <v>74</v>
      </c>
    </row>
    <row r="8" spans="1:11" x14ac:dyDescent="0.3">
      <c r="A8" s="49" t="s">
        <v>172</v>
      </c>
      <c r="B8" s="287">
        <f>B_3_1_2!C13</f>
        <v>506</v>
      </c>
      <c r="C8" s="291">
        <f>B_3_1_2!B13</f>
        <v>335</v>
      </c>
    </row>
    <row r="9" spans="1:11" x14ac:dyDescent="0.3">
      <c r="A9" s="49" t="s">
        <v>234</v>
      </c>
      <c r="B9" s="287">
        <f>Dateneingabe!D78+Dateneingabe!G78+Dateneingabe!J78+Dateneingabe!M78+Dateneingabe!P78+Dateneingabe!S78+Dateneingabe!V78+Dateneingabe!Y78</f>
        <v>46</v>
      </c>
      <c r="C9" s="291">
        <f>Dateneingabe!C78+Dateneingabe!F78+Dateneingabe!I78+Dateneingabe!L78+Dateneingabe!O78+Dateneingabe!R78+Dateneingabe!U78+Dateneingabe!X78</f>
        <v>127</v>
      </c>
    </row>
    <row r="10" spans="1:11" ht="14.5" thickBot="1" x14ac:dyDescent="0.35">
      <c r="A10" s="49" t="s">
        <v>240</v>
      </c>
      <c r="B10" s="293">
        <f>Dateneingabe!D105+Dateneingabe!G105</f>
        <v>72</v>
      </c>
      <c r="C10" s="294">
        <f>Dateneingabe!C105+Dateneingabe!F105</f>
        <v>57</v>
      </c>
      <c r="F10" s="662">
        <f>SUM(B15:B17)</f>
        <v>1143</v>
      </c>
      <c r="G10" s="663">
        <f>IFERROR(B11/F10*100,"")</f>
        <v>54.593175853018373</v>
      </c>
      <c r="H10" s="663">
        <f>IFERROR(C11/F10*100,"")</f>
        <v>45.406824146981627</v>
      </c>
    </row>
    <row r="11" spans="1:11" ht="14.5" thickBot="1" x14ac:dyDescent="0.35">
      <c r="A11" s="264" t="s">
        <v>14</v>
      </c>
      <c r="B11" s="295">
        <f>SUM(B8:B10)</f>
        <v>624</v>
      </c>
      <c r="C11" s="296">
        <f>SUM(C8:C10)</f>
        <v>519</v>
      </c>
    </row>
    <row r="13" spans="1:11" ht="14.5" thickBot="1" x14ac:dyDescent="0.35"/>
    <row r="14" spans="1:11" ht="14.5" thickBot="1" x14ac:dyDescent="0.35">
      <c r="A14" s="182"/>
      <c r="B14" s="267" t="s">
        <v>42</v>
      </c>
      <c r="C14" s="267" t="s">
        <v>15</v>
      </c>
      <c r="D14" s="171" t="s">
        <v>16</v>
      </c>
    </row>
    <row r="15" spans="1:11" x14ac:dyDescent="0.3">
      <c r="A15" s="49" t="s">
        <v>172</v>
      </c>
      <c r="B15" s="144">
        <f>B8+C8</f>
        <v>841</v>
      </c>
      <c r="C15" s="124">
        <f>IFERROR(B8/B15,"")</f>
        <v>0.60166468489892988</v>
      </c>
      <c r="D15" s="115">
        <f>IFERROR(C8/B15,"")</f>
        <v>0.39833531510107018</v>
      </c>
    </row>
    <row r="16" spans="1:11" x14ac:dyDescent="0.3">
      <c r="A16" s="49" t="s">
        <v>234</v>
      </c>
      <c r="B16" s="144">
        <f>B9+C9</f>
        <v>173</v>
      </c>
      <c r="C16" s="124">
        <f>IFERROR(B9/B16,"")</f>
        <v>0.26589595375722541</v>
      </c>
      <c r="D16" s="115">
        <f>IFERROR(C9/B16,"")</f>
        <v>0.73410404624277459</v>
      </c>
    </row>
    <row r="17" spans="1:4" ht="14.5" thickBot="1" x14ac:dyDescent="0.35">
      <c r="A17" s="49" t="s">
        <v>240</v>
      </c>
      <c r="B17" s="297">
        <f>B10+C10</f>
        <v>129</v>
      </c>
      <c r="C17" s="298">
        <f>IFERROR(B10/B17,"")</f>
        <v>0.55813953488372092</v>
      </c>
      <c r="D17" s="63">
        <f>IFERROR(C10/B17,"")</f>
        <v>0.44186046511627908</v>
      </c>
    </row>
    <row r="18" spans="1:4" ht="14.5" thickBot="1" x14ac:dyDescent="0.35">
      <c r="A18" s="264" t="s">
        <v>14</v>
      </c>
      <c r="B18" s="299">
        <f>SUM(B15:B17:B16)</f>
        <v>1143</v>
      </c>
      <c r="C18" s="300">
        <f>IFERROR(B11/F10,"")</f>
        <v>0.54593175853018372</v>
      </c>
      <c r="D18" s="301">
        <f>IFERROR(C11/F10,"")</f>
        <v>0.45406824146981628</v>
      </c>
    </row>
    <row r="19" spans="1:4" x14ac:dyDescent="0.3">
      <c r="A19" s="644" t="s">
        <v>14</v>
      </c>
    </row>
    <row r="22" spans="1:4" ht="14.5" thickBot="1" x14ac:dyDescent="0.35"/>
    <row r="23" spans="1:4" x14ac:dyDescent="0.3">
      <c r="A23" s="652" t="s">
        <v>309</v>
      </c>
      <c r="B23" s="653" t="s">
        <v>42</v>
      </c>
      <c r="C23" s="653" t="s">
        <v>75</v>
      </c>
      <c r="D23" s="654" t="s">
        <v>74</v>
      </c>
    </row>
    <row r="24" spans="1:4" ht="14.5" thickBot="1" x14ac:dyDescent="0.35">
      <c r="A24" s="655">
        <f>txt_stichtag</f>
        <v>44291</v>
      </c>
      <c r="B24" s="656">
        <f>b_alle</f>
        <v>1143</v>
      </c>
      <c r="C24" s="656">
        <f>b_frauen</f>
        <v>624</v>
      </c>
      <c r="D24" s="657">
        <f>b_maenner</f>
        <v>519</v>
      </c>
    </row>
  </sheetData>
  <sheetProtection sheet="1" objects="1" scenarios="1" selectLockedCells="1"/>
  <mergeCells count="3">
    <mergeCell ref="A3:K4"/>
    <mergeCell ref="B1:I1"/>
    <mergeCell ref="F5:J5"/>
  </mergeCells>
  <hyperlinks>
    <hyperlink ref="B1:I1" location="Übersicht!A1" display="zurück zur Übersicht" xr:uid="{00000000-0004-0000-0400-000000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79"/>
  <sheetViews>
    <sheetView topLeftCell="E1" zoomScale="55" zoomScaleNormal="55" workbookViewId="0">
      <selection activeCell="B1" sqref="B1:I1"/>
    </sheetView>
  </sheetViews>
  <sheetFormatPr baseColWidth="10" defaultRowHeight="14" x14ac:dyDescent="0.3"/>
  <cols>
    <col min="1" max="1" width="20.58203125" customWidth="1"/>
    <col min="2" max="36" width="10.58203125" customWidth="1"/>
  </cols>
  <sheetData>
    <row r="1" spans="1:30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30" x14ac:dyDescent="0.3">
      <c r="A3" s="746" t="str">
        <f>Übersicht!B13</f>
        <v>3.1.2 Beamtinnen/Beamte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30" x14ac:dyDescent="0.3">
      <c r="A4" s="746"/>
      <c r="B4" s="746"/>
      <c r="C4" s="746"/>
      <c r="D4" s="746"/>
      <c r="E4" s="746"/>
      <c r="F4" s="746"/>
      <c r="G4" s="746"/>
      <c r="H4" s="746"/>
      <c r="I4" s="746"/>
      <c r="J4" s="746"/>
      <c r="K4" s="746"/>
    </row>
    <row r="5" spans="1:30" s="493" customFormat="1" ht="17.149999999999999" customHeight="1" x14ac:dyDescent="0.3"/>
    <row r="6" spans="1:30" s="493" customFormat="1" ht="30.65" customHeight="1" thickBot="1" x14ac:dyDescent="0.35">
      <c r="A6" s="491" t="s">
        <v>208</v>
      </c>
      <c r="F6" s="789" t="s">
        <v>214</v>
      </c>
      <c r="G6" s="789"/>
      <c r="H6" s="789"/>
      <c r="I6" s="789"/>
      <c r="L6" s="788" t="s">
        <v>333</v>
      </c>
      <c r="M6" s="788"/>
      <c r="N6" s="788"/>
      <c r="O6" s="788"/>
      <c r="P6" s="788"/>
      <c r="R6" s="787" t="s">
        <v>331</v>
      </c>
      <c r="S6" s="787"/>
      <c r="T6" s="787"/>
      <c r="U6" s="787"/>
      <c r="V6" s="787"/>
      <c r="W6" s="787"/>
      <c r="Y6" s="787" t="s">
        <v>230</v>
      </c>
      <c r="Z6" s="787"/>
      <c r="AA6" s="787"/>
      <c r="AB6" s="787"/>
      <c r="AC6" s="787"/>
      <c r="AD6" s="787"/>
    </row>
    <row r="7" spans="1:30" s="493" customFormat="1" ht="20.9" customHeight="1" thickBot="1" x14ac:dyDescent="0.35">
      <c r="B7" s="498" t="s">
        <v>74</v>
      </c>
      <c r="C7" s="499" t="s">
        <v>75</v>
      </c>
      <c r="F7" s="789"/>
      <c r="G7" s="789"/>
      <c r="H7" s="789"/>
      <c r="I7" s="789"/>
      <c r="L7" s="788"/>
      <c r="M7" s="788"/>
      <c r="N7" s="788"/>
      <c r="O7" s="788"/>
      <c r="P7" s="788"/>
      <c r="R7" s="787"/>
      <c r="S7" s="787"/>
      <c r="T7" s="787"/>
      <c r="U7" s="787"/>
      <c r="V7" s="787"/>
      <c r="W7" s="787"/>
      <c r="Y7" s="787"/>
      <c r="Z7" s="787"/>
      <c r="AA7" s="787"/>
      <c r="AB7" s="787"/>
      <c r="AC7" s="787"/>
      <c r="AD7" s="787"/>
    </row>
    <row r="8" spans="1:30" s="139" customFormat="1" x14ac:dyDescent="0.3">
      <c r="B8" s="187">
        <f>C58+H58+M58+R58+W58+AB58+AG58</f>
        <v>122</v>
      </c>
      <c r="C8" s="188">
        <f>E58+J58+O58+T58+Y58+AD58+AI58</f>
        <v>373</v>
      </c>
    </row>
    <row r="9" spans="1:30" s="139" customFormat="1" x14ac:dyDescent="0.3">
      <c r="B9" s="187">
        <f>C65+H65+M65+R65+W65+AB65+AG65</f>
        <v>127</v>
      </c>
      <c r="C9" s="188">
        <f>E65+J65+O65+T65+Y65+AD65+AI65</f>
        <v>39</v>
      </c>
    </row>
    <row r="10" spans="1:30" s="139" customFormat="1" x14ac:dyDescent="0.3">
      <c r="B10" s="187">
        <f>C72+H72+M72+R72+W72+AB72+AG72</f>
        <v>5</v>
      </c>
      <c r="C10" s="188">
        <f>E72+J72+O72+T72+Y72+AD72+AI72</f>
        <v>12</v>
      </c>
    </row>
    <row r="11" spans="1:30" s="139" customFormat="1" x14ac:dyDescent="0.3">
      <c r="A11" s="636"/>
      <c r="B11" s="187">
        <f>C76+H76+M76+R76+W76+AB76+AG76</f>
        <v>52</v>
      </c>
      <c r="C11" s="188">
        <f>E76+J76+O76+T76+Y76+AD76+AI76</f>
        <v>1</v>
      </c>
    </row>
    <row r="12" spans="1:30" s="139" customFormat="1" ht="14.5" thickBot="1" x14ac:dyDescent="0.35">
      <c r="A12" s="493"/>
      <c r="B12" s="187">
        <f>C77+H77+M77+R77+W77+AB77+AG77</f>
        <v>29</v>
      </c>
      <c r="C12" s="188">
        <f>E77+J77+O77+T77+Y77+AD77+AI77</f>
        <v>81</v>
      </c>
    </row>
    <row r="13" spans="1:30" s="139" customFormat="1" ht="14.5" thickBot="1" x14ac:dyDescent="0.35">
      <c r="B13" s="189">
        <f>SUM(B8:B12)</f>
        <v>335</v>
      </c>
      <c r="C13" s="184">
        <f>SUM(C8:C12)</f>
        <v>506</v>
      </c>
    </row>
    <row r="14" spans="1:30" s="139" customFormat="1" x14ac:dyDescent="0.3"/>
    <row r="15" spans="1:30" s="139" customFormat="1" x14ac:dyDescent="0.3"/>
    <row r="16" spans="1:30" s="493" customFormat="1" x14ac:dyDescent="0.3"/>
    <row r="17" spans="1:12" s="493" customFormat="1" x14ac:dyDescent="0.3"/>
    <row r="18" spans="1:12" s="493" customFormat="1" x14ac:dyDescent="0.3"/>
    <row r="19" spans="1:12" s="493" customFormat="1" x14ac:dyDescent="0.3"/>
    <row r="20" spans="1:12" s="493" customFormat="1" x14ac:dyDescent="0.3"/>
    <row r="21" spans="1:12" s="493" customFormat="1" x14ac:dyDescent="0.3"/>
    <row r="22" spans="1:12" s="493" customFormat="1" x14ac:dyDescent="0.3"/>
    <row r="23" spans="1:12" s="493" customFormat="1" x14ac:dyDescent="0.3"/>
    <row r="24" spans="1:12" s="493" customFormat="1" x14ac:dyDescent="0.3"/>
    <row r="25" spans="1:12" s="493" customFormat="1" x14ac:dyDescent="0.3"/>
    <row r="26" spans="1:12" s="493" customFormat="1" x14ac:dyDescent="0.3"/>
    <row r="27" spans="1:12" s="493" customFormat="1" x14ac:dyDescent="0.3"/>
    <row r="28" spans="1:12" s="493" customFormat="1" x14ac:dyDescent="0.3"/>
    <row r="29" spans="1:12" ht="25" x14ac:dyDescent="0.5"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</row>
    <row r="30" spans="1:12" ht="16" thickBot="1" x14ac:dyDescent="0.35">
      <c r="A30" s="1" t="s">
        <v>209</v>
      </c>
    </row>
    <row r="31" spans="1:12" ht="28" x14ac:dyDescent="0.3">
      <c r="A31" s="780"/>
      <c r="B31" s="781"/>
      <c r="C31" s="191" t="s">
        <v>14</v>
      </c>
      <c r="D31" s="191" t="s">
        <v>100</v>
      </c>
      <c r="E31" s="192" t="s">
        <v>99</v>
      </c>
    </row>
    <row r="32" spans="1:12" x14ac:dyDescent="0.3">
      <c r="A32" s="785" t="s">
        <v>20</v>
      </c>
      <c r="B32" s="786"/>
      <c r="C32" s="193">
        <f>B11+C11</f>
        <v>53</v>
      </c>
      <c r="D32" s="302">
        <f>IFERROR(C11/C32,"")</f>
        <v>1.8867924528301886E-2</v>
      </c>
      <c r="E32" s="303">
        <f>IFERROR(B11/C32,"")</f>
        <v>0.98113207547169812</v>
      </c>
    </row>
    <row r="33" spans="1:36" x14ac:dyDescent="0.3">
      <c r="A33" s="785" t="s">
        <v>19</v>
      </c>
      <c r="B33" s="786"/>
      <c r="C33" s="193">
        <f>B10+C10</f>
        <v>17</v>
      </c>
      <c r="D33" s="302">
        <f>IFERROR(C10/C33,"")</f>
        <v>0.70588235294117652</v>
      </c>
      <c r="E33" s="303">
        <f>IFERROR(B10/C33,"")</f>
        <v>0.29411764705882354</v>
      </c>
    </row>
    <row r="34" spans="1:36" x14ac:dyDescent="0.3">
      <c r="A34" s="785" t="s">
        <v>18</v>
      </c>
      <c r="B34" s="786"/>
      <c r="C34" s="193">
        <f>B9+C9</f>
        <v>166</v>
      </c>
      <c r="D34" s="302">
        <f>IFERROR(C9/C34,"")</f>
        <v>0.23493975903614459</v>
      </c>
      <c r="E34" s="303">
        <f>IFERROR(B9/C34,"")</f>
        <v>0.76506024096385539</v>
      </c>
    </row>
    <row r="35" spans="1:36" x14ac:dyDescent="0.3">
      <c r="A35" s="784" t="s">
        <v>17</v>
      </c>
      <c r="B35" s="784"/>
      <c r="C35" s="193">
        <f>B8+C8</f>
        <v>495</v>
      </c>
      <c r="D35" s="302">
        <f>IFERROR(C8/C35,"")</f>
        <v>0.7535353535353535</v>
      </c>
      <c r="E35" s="303">
        <f>IFERROR(B8/C35,"")</f>
        <v>0.24646464646464647</v>
      </c>
    </row>
    <row r="36" spans="1:36" ht="14.5" thickBot="1" x14ac:dyDescent="0.35">
      <c r="A36" s="782" t="s">
        <v>219</v>
      </c>
      <c r="B36" s="783"/>
      <c r="C36" s="144">
        <f>B12+C12</f>
        <v>110</v>
      </c>
      <c r="D36" s="302">
        <f>IFERROR(C12/C36,"")</f>
        <v>0.73636363636363633</v>
      </c>
      <c r="E36" s="206">
        <f>IFERROR(B12/C36,"")</f>
        <v>0.26363636363636361</v>
      </c>
    </row>
    <row r="37" spans="1:36" ht="14.5" thickBot="1" x14ac:dyDescent="0.35">
      <c r="A37" s="778" t="s">
        <v>42</v>
      </c>
      <c r="B37" s="779"/>
      <c r="C37" s="392">
        <f>SUM(C32:C36)</f>
        <v>841</v>
      </c>
      <c r="D37" s="393">
        <f>IFERROR(C13/C37,"")</f>
        <v>0.60166468489892988</v>
      </c>
      <c r="E37" s="394">
        <f>IFERROR(B13/C37,"")</f>
        <v>0.39833531510107018</v>
      </c>
    </row>
    <row r="38" spans="1:36" x14ac:dyDescent="0.3">
      <c r="A38" s="645"/>
      <c r="B38" s="645"/>
      <c r="C38" s="660">
        <f>C37</f>
        <v>841</v>
      </c>
      <c r="D38" s="661">
        <f>IFERROR(C13/C37*100,"")</f>
        <v>60.166468489892985</v>
      </c>
      <c r="E38" s="661">
        <f>IFERROR(B13/C37 *100,"")</f>
        <v>39.833531510107015</v>
      </c>
    </row>
    <row r="40" spans="1:36" ht="25" x14ac:dyDescent="0.5"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</row>
    <row r="41" spans="1:36" ht="25.5" thickBot="1" x14ac:dyDescent="0.55000000000000004">
      <c r="A41" s="1" t="s">
        <v>272</v>
      </c>
      <c r="B41" s="3"/>
      <c r="C41" s="3"/>
      <c r="D41" s="3"/>
      <c r="E41" s="3"/>
      <c r="F41" s="3"/>
      <c r="G41" s="3"/>
      <c r="H41" s="3"/>
      <c r="I41" s="112"/>
      <c r="J41" s="3"/>
      <c r="K41" s="112"/>
      <c r="L41" s="3"/>
      <c r="N41" s="109"/>
      <c r="P41" s="109"/>
      <c r="S41" s="109"/>
      <c r="U41" s="109"/>
      <c r="X41" s="109"/>
      <c r="Z41" s="109"/>
      <c r="AC41" s="109"/>
      <c r="AE41" s="109"/>
      <c r="AH41" s="109"/>
      <c r="AJ41" s="109"/>
    </row>
    <row r="42" spans="1:36" s="104" customFormat="1" ht="14.5" thickBot="1" x14ac:dyDescent="0.35">
      <c r="A42" s="15"/>
      <c r="B42" s="741" t="s">
        <v>107</v>
      </c>
      <c r="C42" s="742"/>
      <c r="D42" s="742"/>
      <c r="E42" s="742"/>
      <c r="F42" s="743"/>
      <c r="G42" s="741" t="s">
        <v>101</v>
      </c>
      <c r="H42" s="742"/>
      <c r="I42" s="742"/>
      <c r="J42" s="742"/>
      <c r="K42" s="743"/>
      <c r="L42" s="741" t="s">
        <v>103</v>
      </c>
      <c r="M42" s="742"/>
      <c r="N42" s="742"/>
      <c r="O42" s="742"/>
      <c r="P42" s="743"/>
      <c r="Q42" s="741" t="s">
        <v>104</v>
      </c>
      <c r="R42" s="742"/>
      <c r="S42" s="742"/>
      <c r="T42" s="742"/>
      <c r="U42" s="743"/>
      <c r="V42" s="741" t="s">
        <v>105</v>
      </c>
      <c r="W42" s="742"/>
      <c r="X42" s="742"/>
      <c r="Y42" s="742"/>
      <c r="Z42" s="743"/>
      <c r="AA42" s="741" t="s">
        <v>106</v>
      </c>
      <c r="AB42" s="742"/>
      <c r="AC42" s="742"/>
      <c r="AD42" s="742"/>
      <c r="AE42" s="743"/>
      <c r="AF42" s="741" t="s">
        <v>102</v>
      </c>
      <c r="AG42" s="742"/>
      <c r="AH42" s="742"/>
      <c r="AI42" s="742"/>
      <c r="AJ42" s="743"/>
    </row>
    <row r="43" spans="1:36" s="104" customFormat="1" ht="28.5" thickBot="1" x14ac:dyDescent="0.3">
      <c r="A43" s="46" t="s">
        <v>98</v>
      </c>
      <c r="B43" s="46" t="s">
        <v>14</v>
      </c>
      <c r="C43" s="47" t="s">
        <v>74</v>
      </c>
      <c r="D43" s="47" t="s">
        <v>99</v>
      </c>
      <c r="E43" s="47" t="s">
        <v>75</v>
      </c>
      <c r="F43" s="47" t="s">
        <v>100</v>
      </c>
      <c r="G43" s="46" t="s">
        <v>14</v>
      </c>
      <c r="H43" s="47" t="s">
        <v>74</v>
      </c>
      <c r="I43" s="305" t="s">
        <v>99</v>
      </c>
      <c r="J43" s="47" t="s">
        <v>75</v>
      </c>
      <c r="K43" s="305" t="s">
        <v>100</v>
      </c>
      <c r="L43" s="46" t="s">
        <v>14</v>
      </c>
      <c r="M43" s="47" t="s">
        <v>74</v>
      </c>
      <c r="N43" s="305" t="s">
        <v>99</v>
      </c>
      <c r="O43" s="47" t="s">
        <v>75</v>
      </c>
      <c r="P43" s="305" t="s">
        <v>100</v>
      </c>
      <c r="Q43" s="46" t="s">
        <v>14</v>
      </c>
      <c r="R43" s="47" t="s">
        <v>74</v>
      </c>
      <c r="S43" s="305" t="s">
        <v>99</v>
      </c>
      <c r="T43" s="47" t="s">
        <v>75</v>
      </c>
      <c r="U43" s="305" t="s">
        <v>100</v>
      </c>
      <c r="V43" s="46" t="s">
        <v>14</v>
      </c>
      <c r="W43" s="47" t="s">
        <v>74</v>
      </c>
      <c r="X43" s="305" t="s">
        <v>99</v>
      </c>
      <c r="Y43" s="47" t="s">
        <v>75</v>
      </c>
      <c r="Z43" s="305" t="s">
        <v>100</v>
      </c>
      <c r="AA43" s="46" t="s">
        <v>14</v>
      </c>
      <c r="AB43" s="47" t="s">
        <v>74</v>
      </c>
      <c r="AC43" s="305" t="s">
        <v>99</v>
      </c>
      <c r="AD43" s="47" t="s">
        <v>75</v>
      </c>
      <c r="AE43" s="305" t="s">
        <v>100</v>
      </c>
      <c r="AF43" s="46" t="s">
        <v>14</v>
      </c>
      <c r="AG43" s="47" t="s">
        <v>74</v>
      </c>
      <c r="AH43" s="305" t="s">
        <v>99</v>
      </c>
      <c r="AI43" s="47" t="s">
        <v>75</v>
      </c>
      <c r="AJ43" s="306" t="s">
        <v>100</v>
      </c>
    </row>
    <row r="44" spans="1:36" s="104" customFormat="1" x14ac:dyDescent="0.25">
      <c r="A44" s="28" t="s">
        <v>17</v>
      </c>
      <c r="B44" s="308"/>
      <c r="C44" s="309"/>
      <c r="D44" s="310"/>
      <c r="E44" s="309"/>
      <c r="F44" s="311"/>
      <c r="G44" s="312"/>
      <c r="H44" s="239"/>
      <c r="I44" s="313"/>
      <c r="J44" s="239"/>
      <c r="K44" s="314"/>
      <c r="L44" s="312"/>
      <c r="M44" s="239"/>
      <c r="N44" s="313"/>
      <c r="O44" s="239"/>
      <c r="P44" s="314"/>
      <c r="Q44" s="312"/>
      <c r="R44" s="239"/>
      <c r="S44" s="313"/>
      <c r="T44" s="239"/>
      <c r="U44" s="314"/>
      <c r="V44" s="312"/>
      <c r="W44" s="239"/>
      <c r="X44" s="313"/>
      <c r="Y44" s="239"/>
      <c r="Z44" s="314"/>
      <c r="AA44" s="312"/>
      <c r="AB44" s="239"/>
      <c r="AC44" s="313"/>
      <c r="AD44" s="239"/>
      <c r="AE44" s="314"/>
      <c r="AF44" s="312"/>
      <c r="AG44" s="239"/>
      <c r="AH44" s="313"/>
      <c r="AI44" s="239"/>
      <c r="AJ44" s="314"/>
    </row>
    <row r="45" spans="1:36" s="104" customFormat="1" x14ac:dyDescent="0.3">
      <c r="A45" s="64" t="s">
        <v>90</v>
      </c>
      <c r="B45" s="308">
        <f t="shared" ref="B45:B57" si="0">C45+E45</f>
        <v>11</v>
      </c>
      <c r="C45" s="309">
        <f>Dateneingabe!C10</f>
        <v>1</v>
      </c>
      <c r="D45" s="310">
        <f t="shared" ref="D45:D64" si="1">IFERROR(C45/B45,"")</f>
        <v>9.0909090909090912E-2</v>
      </c>
      <c r="E45" s="309">
        <f>Dateneingabe!D10</f>
        <v>10</v>
      </c>
      <c r="F45" s="311">
        <f t="shared" ref="F45:F58" si="2">IFERROR(E45/B45,"")</f>
        <v>0.90909090909090906</v>
      </c>
      <c r="G45" s="185">
        <f t="shared" ref="G45:G57" si="3">H45+J45</f>
        <v>0</v>
      </c>
      <c r="H45" s="186">
        <f>Dateneingabe!F10</f>
        <v>0</v>
      </c>
      <c r="I45" s="197" t="str">
        <f t="shared" ref="I45:I65" si="4">IFERROR(H45/G45,"")</f>
        <v/>
      </c>
      <c r="J45" s="186">
        <f>Dateneingabe!G10</f>
        <v>0</v>
      </c>
      <c r="K45" s="315" t="str">
        <f t="shared" ref="K45:K65" si="5">IFERROR(J45/G45,"")</f>
        <v/>
      </c>
      <c r="L45" s="185">
        <f t="shared" ref="L45:L57" si="6">M45+O45</f>
        <v>0</v>
      </c>
      <c r="M45" s="186">
        <f>Dateneingabe!I10</f>
        <v>0</v>
      </c>
      <c r="N45" s="197" t="str">
        <f t="shared" ref="N45:N65" si="7">IFERROR(M45/L45,"")</f>
        <v/>
      </c>
      <c r="O45" s="186">
        <f>Dateneingabe!J10</f>
        <v>0</v>
      </c>
      <c r="P45" s="315" t="str">
        <f t="shared" ref="P45:P65" si="8">IFERROR(O45/L45,"")</f>
        <v/>
      </c>
      <c r="Q45" s="185">
        <f t="shared" ref="Q45:Q57" si="9">R45+T45</f>
        <v>0</v>
      </c>
      <c r="R45" s="186">
        <f>Dateneingabe!L10</f>
        <v>0</v>
      </c>
      <c r="S45" s="197" t="str">
        <f t="shared" ref="S45:S65" si="10">IFERROR(R45/Q45,"")</f>
        <v/>
      </c>
      <c r="T45" s="186">
        <f>Dateneingabe!M10</f>
        <v>0</v>
      </c>
      <c r="U45" s="315" t="str">
        <f t="shared" ref="U45:U65" si="11">IFERROR(T45/Q45,"")</f>
        <v/>
      </c>
      <c r="V45" s="185">
        <f t="shared" ref="V45:V57" si="12">W45+Y45</f>
        <v>0</v>
      </c>
      <c r="W45" s="186">
        <f>Dateneingabe!O10</f>
        <v>0</v>
      </c>
      <c r="X45" s="197" t="str">
        <f t="shared" ref="X45:X65" si="13">IFERROR(W45/V45,"")</f>
        <v/>
      </c>
      <c r="Y45" s="186">
        <f>Dateneingabe!P10</f>
        <v>0</v>
      </c>
      <c r="Z45" s="315" t="str">
        <f t="shared" ref="Z45:Z65" si="14">IFERROR(Y45/V45,"")</f>
        <v/>
      </c>
      <c r="AA45" s="185">
        <f t="shared" ref="AA45:AA57" si="15">AB45+AD45</f>
        <v>0</v>
      </c>
      <c r="AB45" s="186">
        <f>Dateneingabe!R10</f>
        <v>0</v>
      </c>
      <c r="AC45" s="197" t="str">
        <f t="shared" ref="AC45:AC65" si="16">IFERROR(AB45/AA45,"")</f>
        <v/>
      </c>
      <c r="AD45" s="186">
        <f>Dateneingabe!S10</f>
        <v>0</v>
      </c>
      <c r="AE45" s="315" t="str">
        <f t="shared" ref="AE45:AE65" si="17">IFERROR(AD45/AA45,"")</f>
        <v/>
      </c>
      <c r="AF45" s="185">
        <f t="shared" ref="AF45:AF57" si="18">AG45+AI45</f>
        <v>0</v>
      </c>
      <c r="AG45" s="186">
        <f>Dateneingabe!U10</f>
        <v>0</v>
      </c>
      <c r="AH45" s="197" t="str">
        <f t="shared" ref="AH45:AH65" si="19">IFERROR(AG45/AF45,"")</f>
        <v/>
      </c>
      <c r="AI45" s="186">
        <f>Dateneingabe!V10</f>
        <v>0</v>
      </c>
      <c r="AJ45" s="315" t="str">
        <f t="shared" ref="AJ45:AJ65" si="20">IFERROR(AI45/AF45,"")</f>
        <v/>
      </c>
    </row>
    <row r="46" spans="1:36" s="104" customFormat="1" x14ac:dyDescent="0.3">
      <c r="A46" s="64" t="s">
        <v>91</v>
      </c>
      <c r="B46" s="308">
        <f t="shared" si="0"/>
        <v>2</v>
      </c>
      <c r="C46" s="309">
        <f>Dateneingabe!C11</f>
        <v>2</v>
      </c>
      <c r="D46" s="310">
        <f t="shared" si="1"/>
        <v>1</v>
      </c>
      <c r="E46" s="309">
        <f>Dateneingabe!D11</f>
        <v>0</v>
      </c>
      <c r="F46" s="311">
        <f t="shared" si="2"/>
        <v>0</v>
      </c>
      <c r="G46" s="185">
        <f t="shared" si="3"/>
        <v>0</v>
      </c>
      <c r="H46" s="186">
        <f>Dateneingabe!F11</f>
        <v>0</v>
      </c>
      <c r="I46" s="197" t="str">
        <f t="shared" si="4"/>
        <v/>
      </c>
      <c r="J46" s="186">
        <f>Dateneingabe!G11</f>
        <v>0</v>
      </c>
      <c r="K46" s="315" t="str">
        <f t="shared" si="5"/>
        <v/>
      </c>
      <c r="L46" s="185">
        <f t="shared" si="6"/>
        <v>0</v>
      </c>
      <c r="M46" s="186">
        <f>Dateneingabe!I11</f>
        <v>0</v>
      </c>
      <c r="N46" s="197" t="str">
        <f t="shared" si="7"/>
        <v/>
      </c>
      <c r="O46" s="186">
        <f>Dateneingabe!J11</f>
        <v>0</v>
      </c>
      <c r="P46" s="315" t="str">
        <f t="shared" si="8"/>
        <v/>
      </c>
      <c r="Q46" s="185">
        <f t="shared" si="9"/>
        <v>2</v>
      </c>
      <c r="R46" s="186">
        <f>Dateneingabe!L11</f>
        <v>0</v>
      </c>
      <c r="S46" s="197">
        <f t="shared" si="10"/>
        <v>0</v>
      </c>
      <c r="T46" s="186">
        <f>Dateneingabe!M11</f>
        <v>2</v>
      </c>
      <c r="U46" s="315">
        <f t="shared" si="11"/>
        <v>1</v>
      </c>
      <c r="V46" s="185">
        <f t="shared" si="12"/>
        <v>0</v>
      </c>
      <c r="W46" s="186">
        <f>Dateneingabe!O11</f>
        <v>0</v>
      </c>
      <c r="X46" s="197" t="str">
        <f t="shared" si="13"/>
        <v/>
      </c>
      <c r="Y46" s="186">
        <f>Dateneingabe!P11</f>
        <v>0</v>
      </c>
      <c r="Z46" s="315" t="str">
        <f t="shared" si="14"/>
        <v/>
      </c>
      <c r="AA46" s="185">
        <f t="shared" si="15"/>
        <v>0</v>
      </c>
      <c r="AB46" s="186">
        <f>Dateneingabe!R11</f>
        <v>0</v>
      </c>
      <c r="AC46" s="197" t="str">
        <f t="shared" si="16"/>
        <v/>
      </c>
      <c r="AD46" s="186">
        <f>Dateneingabe!S11</f>
        <v>0</v>
      </c>
      <c r="AE46" s="315" t="str">
        <f t="shared" si="17"/>
        <v/>
      </c>
      <c r="AF46" s="185">
        <f t="shared" si="18"/>
        <v>0</v>
      </c>
      <c r="AG46" s="186">
        <f>Dateneingabe!U11</f>
        <v>0</v>
      </c>
      <c r="AH46" s="197" t="str">
        <f t="shared" si="19"/>
        <v/>
      </c>
      <c r="AI46" s="186">
        <f>Dateneingabe!V11</f>
        <v>0</v>
      </c>
      <c r="AJ46" s="315" t="str">
        <f t="shared" si="20"/>
        <v/>
      </c>
    </row>
    <row r="47" spans="1:36" s="104" customFormat="1" x14ac:dyDescent="0.3">
      <c r="A47" s="64" t="s">
        <v>92</v>
      </c>
      <c r="B47" s="308">
        <f t="shared" si="0"/>
        <v>37</v>
      </c>
      <c r="C47" s="309">
        <f>Dateneingabe!C12</f>
        <v>3</v>
      </c>
      <c r="D47" s="310">
        <f t="shared" si="1"/>
        <v>8.1081081081081086E-2</v>
      </c>
      <c r="E47" s="309">
        <f>Dateneingabe!D12</f>
        <v>34</v>
      </c>
      <c r="F47" s="311">
        <f t="shared" si="2"/>
        <v>0.91891891891891897</v>
      </c>
      <c r="G47" s="185">
        <f t="shared" si="3"/>
        <v>0</v>
      </c>
      <c r="H47" s="186">
        <f>Dateneingabe!F12</f>
        <v>0</v>
      </c>
      <c r="I47" s="197" t="str">
        <f t="shared" si="4"/>
        <v/>
      </c>
      <c r="J47" s="186">
        <f>Dateneingabe!G12</f>
        <v>0</v>
      </c>
      <c r="K47" s="315" t="str">
        <f t="shared" si="5"/>
        <v/>
      </c>
      <c r="L47" s="185">
        <f t="shared" si="6"/>
        <v>0</v>
      </c>
      <c r="M47" s="186">
        <f>Dateneingabe!I12</f>
        <v>0</v>
      </c>
      <c r="N47" s="197" t="str">
        <f t="shared" si="7"/>
        <v/>
      </c>
      <c r="O47" s="186">
        <f>Dateneingabe!J12</f>
        <v>0</v>
      </c>
      <c r="P47" s="315" t="str">
        <f t="shared" si="8"/>
        <v/>
      </c>
      <c r="Q47" s="185">
        <f t="shared" si="9"/>
        <v>0</v>
      </c>
      <c r="R47" s="186">
        <f>Dateneingabe!L12</f>
        <v>0</v>
      </c>
      <c r="S47" s="197" t="str">
        <f t="shared" si="10"/>
        <v/>
      </c>
      <c r="T47" s="186">
        <f>Dateneingabe!M12</f>
        <v>0</v>
      </c>
      <c r="U47" s="315" t="str">
        <f t="shared" si="11"/>
        <v/>
      </c>
      <c r="V47" s="185">
        <f t="shared" si="12"/>
        <v>0</v>
      </c>
      <c r="W47" s="186">
        <f>Dateneingabe!O12</f>
        <v>0</v>
      </c>
      <c r="X47" s="197" t="str">
        <f t="shared" si="13"/>
        <v/>
      </c>
      <c r="Y47" s="186">
        <f>Dateneingabe!P12</f>
        <v>0</v>
      </c>
      <c r="Z47" s="315" t="str">
        <f t="shared" si="14"/>
        <v/>
      </c>
      <c r="AA47" s="185">
        <f t="shared" si="15"/>
        <v>0</v>
      </c>
      <c r="AB47" s="186">
        <f>Dateneingabe!R12</f>
        <v>0</v>
      </c>
      <c r="AC47" s="197" t="str">
        <f t="shared" si="16"/>
        <v/>
      </c>
      <c r="AD47" s="186">
        <f>Dateneingabe!S12</f>
        <v>0</v>
      </c>
      <c r="AE47" s="315" t="str">
        <f t="shared" si="17"/>
        <v/>
      </c>
      <c r="AF47" s="185">
        <f t="shared" si="18"/>
        <v>0</v>
      </c>
      <c r="AG47" s="186">
        <f>Dateneingabe!U12</f>
        <v>0</v>
      </c>
      <c r="AH47" s="197" t="str">
        <f t="shared" si="19"/>
        <v/>
      </c>
      <c r="AI47" s="186">
        <f>Dateneingabe!V12</f>
        <v>0</v>
      </c>
      <c r="AJ47" s="315" t="str">
        <f t="shared" si="20"/>
        <v/>
      </c>
    </row>
    <row r="48" spans="1:36" s="104" customFormat="1" x14ac:dyDescent="0.3">
      <c r="A48" s="64" t="s">
        <v>93</v>
      </c>
      <c r="B48" s="308">
        <f t="shared" si="0"/>
        <v>4</v>
      </c>
      <c r="C48" s="309">
        <f>Dateneingabe!C13</f>
        <v>4</v>
      </c>
      <c r="D48" s="310">
        <f t="shared" si="1"/>
        <v>1</v>
      </c>
      <c r="E48" s="309">
        <f>Dateneingabe!D13</f>
        <v>0</v>
      </c>
      <c r="F48" s="311">
        <f t="shared" si="2"/>
        <v>0</v>
      </c>
      <c r="G48" s="185">
        <f t="shared" si="3"/>
        <v>2</v>
      </c>
      <c r="H48" s="186">
        <f>Dateneingabe!F13</f>
        <v>2</v>
      </c>
      <c r="I48" s="197">
        <f t="shared" si="4"/>
        <v>1</v>
      </c>
      <c r="J48" s="186">
        <f>Dateneingabe!G13</f>
        <v>0</v>
      </c>
      <c r="K48" s="315">
        <f t="shared" si="5"/>
        <v>0</v>
      </c>
      <c r="L48" s="185">
        <f t="shared" si="6"/>
        <v>33</v>
      </c>
      <c r="M48" s="186">
        <f>Dateneingabe!I13</f>
        <v>21</v>
      </c>
      <c r="N48" s="197">
        <f t="shared" si="7"/>
        <v>0.63636363636363635</v>
      </c>
      <c r="O48" s="186">
        <f>Dateneingabe!J13</f>
        <v>12</v>
      </c>
      <c r="P48" s="315">
        <f t="shared" si="8"/>
        <v>0.36363636363636365</v>
      </c>
      <c r="Q48" s="185">
        <f t="shared" si="9"/>
        <v>0</v>
      </c>
      <c r="R48" s="186">
        <f>Dateneingabe!L13</f>
        <v>0</v>
      </c>
      <c r="S48" s="197" t="str">
        <f t="shared" si="10"/>
        <v/>
      </c>
      <c r="T48" s="186">
        <f>Dateneingabe!M13</f>
        <v>0</v>
      </c>
      <c r="U48" s="315" t="str">
        <f t="shared" si="11"/>
        <v/>
      </c>
      <c r="V48" s="185">
        <f t="shared" si="12"/>
        <v>0</v>
      </c>
      <c r="W48" s="186">
        <f>Dateneingabe!O13</f>
        <v>0</v>
      </c>
      <c r="X48" s="197" t="str">
        <f t="shared" si="13"/>
        <v/>
      </c>
      <c r="Y48" s="186">
        <f>Dateneingabe!P13</f>
        <v>0</v>
      </c>
      <c r="Z48" s="315" t="str">
        <f t="shared" si="14"/>
        <v/>
      </c>
      <c r="AA48" s="185">
        <f t="shared" si="15"/>
        <v>1</v>
      </c>
      <c r="AB48" s="186">
        <f>Dateneingabe!R13</f>
        <v>1</v>
      </c>
      <c r="AC48" s="197">
        <f t="shared" si="16"/>
        <v>1</v>
      </c>
      <c r="AD48" s="186">
        <f>Dateneingabe!S13</f>
        <v>0</v>
      </c>
      <c r="AE48" s="315">
        <f t="shared" si="17"/>
        <v>0</v>
      </c>
      <c r="AF48" s="185">
        <f t="shared" si="18"/>
        <v>1</v>
      </c>
      <c r="AG48" s="186">
        <f>Dateneingabe!U13</f>
        <v>1</v>
      </c>
      <c r="AH48" s="197">
        <f t="shared" si="19"/>
        <v>1</v>
      </c>
      <c r="AI48" s="186">
        <f>Dateneingabe!V13</f>
        <v>0</v>
      </c>
      <c r="AJ48" s="315">
        <f t="shared" si="20"/>
        <v>0</v>
      </c>
    </row>
    <row r="49" spans="1:36" s="104" customFormat="1" x14ac:dyDescent="0.3">
      <c r="A49" s="64" t="s">
        <v>76</v>
      </c>
      <c r="B49" s="308">
        <f t="shared" si="0"/>
        <v>5</v>
      </c>
      <c r="C49" s="309">
        <f>Dateneingabe!C14</f>
        <v>5</v>
      </c>
      <c r="D49" s="310">
        <f t="shared" si="1"/>
        <v>1</v>
      </c>
      <c r="E49" s="309">
        <f>Dateneingabe!D14</f>
        <v>0</v>
      </c>
      <c r="F49" s="311">
        <f t="shared" si="2"/>
        <v>0</v>
      </c>
      <c r="G49" s="185">
        <f t="shared" si="3"/>
        <v>200</v>
      </c>
      <c r="H49" s="186">
        <f>Dateneingabe!F14</f>
        <v>0</v>
      </c>
      <c r="I49" s="197">
        <f t="shared" si="4"/>
        <v>0</v>
      </c>
      <c r="J49" s="186">
        <f>Dateneingabe!G14</f>
        <v>200</v>
      </c>
      <c r="K49" s="315">
        <f t="shared" si="5"/>
        <v>1</v>
      </c>
      <c r="L49" s="185">
        <f t="shared" si="6"/>
        <v>0</v>
      </c>
      <c r="M49" s="186">
        <f>Dateneingabe!I14</f>
        <v>0</v>
      </c>
      <c r="N49" s="197" t="str">
        <f t="shared" si="7"/>
        <v/>
      </c>
      <c r="O49" s="186">
        <f>Dateneingabe!J14</f>
        <v>0</v>
      </c>
      <c r="P49" s="315" t="str">
        <f t="shared" si="8"/>
        <v/>
      </c>
      <c r="Q49" s="185">
        <f t="shared" si="9"/>
        <v>2</v>
      </c>
      <c r="R49" s="186">
        <f>Dateneingabe!L14</f>
        <v>2</v>
      </c>
      <c r="S49" s="197">
        <f t="shared" si="10"/>
        <v>1</v>
      </c>
      <c r="T49" s="186">
        <f>Dateneingabe!M14</f>
        <v>0</v>
      </c>
      <c r="U49" s="315">
        <f t="shared" si="11"/>
        <v>0</v>
      </c>
      <c r="V49" s="185">
        <f t="shared" si="12"/>
        <v>0</v>
      </c>
      <c r="W49" s="186">
        <f>Dateneingabe!O14</f>
        <v>0</v>
      </c>
      <c r="X49" s="197" t="str">
        <f t="shared" si="13"/>
        <v/>
      </c>
      <c r="Y49" s="186">
        <f>Dateneingabe!P14</f>
        <v>0</v>
      </c>
      <c r="Z49" s="315" t="str">
        <f t="shared" si="14"/>
        <v/>
      </c>
      <c r="AA49" s="185">
        <f t="shared" si="15"/>
        <v>0</v>
      </c>
      <c r="AB49" s="186">
        <f>Dateneingabe!R14</f>
        <v>0</v>
      </c>
      <c r="AC49" s="197" t="str">
        <f t="shared" si="16"/>
        <v/>
      </c>
      <c r="AD49" s="186">
        <f>Dateneingabe!S14</f>
        <v>0</v>
      </c>
      <c r="AE49" s="315" t="str">
        <f t="shared" si="17"/>
        <v/>
      </c>
      <c r="AF49" s="185">
        <f t="shared" si="18"/>
        <v>0</v>
      </c>
      <c r="AG49" s="186">
        <f>Dateneingabe!U14</f>
        <v>0</v>
      </c>
      <c r="AH49" s="197" t="str">
        <f t="shared" si="19"/>
        <v/>
      </c>
      <c r="AI49" s="186">
        <f>Dateneingabe!V14</f>
        <v>0</v>
      </c>
      <c r="AJ49" s="315" t="str">
        <f t="shared" si="20"/>
        <v/>
      </c>
    </row>
    <row r="50" spans="1:36" s="104" customFormat="1" x14ac:dyDescent="0.3">
      <c r="A50" s="64" t="s">
        <v>94</v>
      </c>
      <c r="B50" s="308">
        <f t="shared" si="0"/>
        <v>6</v>
      </c>
      <c r="C50" s="309">
        <f>Dateneingabe!C15</f>
        <v>6</v>
      </c>
      <c r="D50" s="310">
        <f t="shared" si="1"/>
        <v>1</v>
      </c>
      <c r="E50" s="309">
        <f>Dateneingabe!D15</f>
        <v>0</v>
      </c>
      <c r="F50" s="311">
        <f t="shared" si="2"/>
        <v>0</v>
      </c>
      <c r="G50" s="185">
        <f t="shared" si="3"/>
        <v>0</v>
      </c>
      <c r="H50" s="186">
        <f>Dateneingabe!F15</f>
        <v>0</v>
      </c>
      <c r="I50" s="197" t="str">
        <f t="shared" si="4"/>
        <v/>
      </c>
      <c r="J50" s="186">
        <f>Dateneingabe!G15</f>
        <v>0</v>
      </c>
      <c r="K50" s="315" t="str">
        <f t="shared" si="5"/>
        <v/>
      </c>
      <c r="L50" s="185">
        <f t="shared" si="6"/>
        <v>0</v>
      </c>
      <c r="M50" s="186">
        <f>Dateneingabe!I15</f>
        <v>0</v>
      </c>
      <c r="N50" s="197" t="str">
        <f t="shared" si="7"/>
        <v/>
      </c>
      <c r="O50" s="186">
        <f>Dateneingabe!J15</f>
        <v>0</v>
      </c>
      <c r="P50" s="315" t="str">
        <f t="shared" si="8"/>
        <v/>
      </c>
      <c r="Q50" s="185">
        <f t="shared" si="9"/>
        <v>0</v>
      </c>
      <c r="R50" s="186">
        <f>Dateneingabe!L15</f>
        <v>0</v>
      </c>
      <c r="S50" s="197" t="str">
        <f t="shared" si="10"/>
        <v/>
      </c>
      <c r="T50" s="186">
        <f>Dateneingabe!M15</f>
        <v>0</v>
      </c>
      <c r="U50" s="315" t="str">
        <f t="shared" si="11"/>
        <v/>
      </c>
      <c r="V50" s="185">
        <f t="shared" si="12"/>
        <v>0</v>
      </c>
      <c r="W50" s="186">
        <f>Dateneingabe!O15</f>
        <v>0</v>
      </c>
      <c r="X50" s="197" t="str">
        <f t="shared" si="13"/>
        <v/>
      </c>
      <c r="Y50" s="186">
        <f>Dateneingabe!P15</f>
        <v>0</v>
      </c>
      <c r="Z50" s="315" t="str">
        <f t="shared" si="14"/>
        <v/>
      </c>
      <c r="AA50" s="185">
        <f t="shared" si="15"/>
        <v>0</v>
      </c>
      <c r="AB50" s="186">
        <f>Dateneingabe!R15</f>
        <v>0</v>
      </c>
      <c r="AC50" s="197" t="str">
        <f t="shared" si="16"/>
        <v/>
      </c>
      <c r="AD50" s="186">
        <f>Dateneingabe!S15</f>
        <v>0</v>
      </c>
      <c r="AE50" s="315" t="str">
        <f t="shared" si="17"/>
        <v/>
      </c>
      <c r="AF50" s="185">
        <f t="shared" si="18"/>
        <v>0</v>
      </c>
      <c r="AG50" s="186">
        <f>Dateneingabe!U15</f>
        <v>0</v>
      </c>
      <c r="AH50" s="197" t="str">
        <f t="shared" si="19"/>
        <v/>
      </c>
      <c r="AI50" s="186">
        <f>Dateneingabe!V15</f>
        <v>0</v>
      </c>
      <c r="AJ50" s="315" t="str">
        <f t="shared" si="20"/>
        <v/>
      </c>
    </row>
    <row r="51" spans="1:36" s="104" customFormat="1" x14ac:dyDescent="0.3">
      <c r="A51" s="64" t="s">
        <v>95</v>
      </c>
      <c r="B51" s="308">
        <f t="shared" si="0"/>
        <v>7</v>
      </c>
      <c r="C51" s="309">
        <f>Dateneingabe!C16</f>
        <v>7</v>
      </c>
      <c r="D51" s="310">
        <f t="shared" si="1"/>
        <v>1</v>
      </c>
      <c r="E51" s="309">
        <f>Dateneingabe!D16</f>
        <v>0</v>
      </c>
      <c r="F51" s="311">
        <f t="shared" si="2"/>
        <v>0</v>
      </c>
      <c r="G51" s="185">
        <f t="shared" si="3"/>
        <v>0</v>
      </c>
      <c r="H51" s="186">
        <f>Dateneingabe!F16</f>
        <v>0</v>
      </c>
      <c r="I51" s="197" t="str">
        <f t="shared" si="4"/>
        <v/>
      </c>
      <c r="J51" s="186">
        <f>Dateneingabe!G16</f>
        <v>0</v>
      </c>
      <c r="K51" s="315" t="str">
        <f t="shared" si="5"/>
        <v/>
      </c>
      <c r="L51" s="185">
        <f t="shared" si="6"/>
        <v>0</v>
      </c>
      <c r="M51" s="186">
        <f>Dateneingabe!I16</f>
        <v>0</v>
      </c>
      <c r="N51" s="197" t="str">
        <f t="shared" si="7"/>
        <v/>
      </c>
      <c r="O51" s="186">
        <f>Dateneingabe!J16</f>
        <v>0</v>
      </c>
      <c r="P51" s="315" t="str">
        <f t="shared" si="8"/>
        <v/>
      </c>
      <c r="Q51" s="185">
        <f t="shared" si="9"/>
        <v>0</v>
      </c>
      <c r="R51" s="186">
        <f>Dateneingabe!L16</f>
        <v>0</v>
      </c>
      <c r="S51" s="197" t="str">
        <f t="shared" si="10"/>
        <v/>
      </c>
      <c r="T51" s="186">
        <f>Dateneingabe!M16</f>
        <v>0</v>
      </c>
      <c r="U51" s="315" t="str">
        <f t="shared" si="11"/>
        <v/>
      </c>
      <c r="V51" s="185">
        <f t="shared" si="12"/>
        <v>0</v>
      </c>
      <c r="W51" s="186">
        <f>Dateneingabe!O16</f>
        <v>0</v>
      </c>
      <c r="X51" s="197" t="str">
        <f t="shared" si="13"/>
        <v/>
      </c>
      <c r="Y51" s="186">
        <f>Dateneingabe!P16</f>
        <v>0</v>
      </c>
      <c r="Z51" s="315" t="str">
        <f t="shared" si="14"/>
        <v/>
      </c>
      <c r="AA51" s="185">
        <f t="shared" si="15"/>
        <v>0</v>
      </c>
      <c r="AB51" s="186">
        <f>Dateneingabe!R16</f>
        <v>0</v>
      </c>
      <c r="AC51" s="197" t="str">
        <f t="shared" si="16"/>
        <v/>
      </c>
      <c r="AD51" s="186">
        <f>Dateneingabe!S16</f>
        <v>0</v>
      </c>
      <c r="AE51" s="315" t="str">
        <f t="shared" si="17"/>
        <v/>
      </c>
      <c r="AF51" s="185">
        <f t="shared" si="18"/>
        <v>0</v>
      </c>
      <c r="AG51" s="186">
        <f>Dateneingabe!U16</f>
        <v>0</v>
      </c>
      <c r="AH51" s="197" t="str">
        <f t="shared" si="19"/>
        <v/>
      </c>
      <c r="AI51" s="186">
        <f>Dateneingabe!V16</f>
        <v>0</v>
      </c>
      <c r="AJ51" s="315" t="str">
        <f t="shared" si="20"/>
        <v/>
      </c>
    </row>
    <row r="52" spans="1:36" s="104" customFormat="1" x14ac:dyDescent="0.3">
      <c r="A52" s="64" t="s">
        <v>77</v>
      </c>
      <c r="B52" s="308">
        <f t="shared" si="0"/>
        <v>8</v>
      </c>
      <c r="C52" s="309">
        <f>Dateneingabe!C17</f>
        <v>8</v>
      </c>
      <c r="D52" s="310">
        <f t="shared" si="1"/>
        <v>1</v>
      </c>
      <c r="E52" s="309">
        <f>Dateneingabe!D17</f>
        <v>0</v>
      </c>
      <c r="F52" s="311">
        <f t="shared" si="2"/>
        <v>0</v>
      </c>
      <c r="G52" s="185">
        <f t="shared" si="3"/>
        <v>72</v>
      </c>
      <c r="H52" s="186">
        <f>Dateneingabe!F17</f>
        <v>0</v>
      </c>
      <c r="I52" s="197">
        <f t="shared" si="4"/>
        <v>0</v>
      </c>
      <c r="J52" s="186">
        <f>Dateneingabe!G17</f>
        <v>72</v>
      </c>
      <c r="K52" s="315">
        <f t="shared" si="5"/>
        <v>1</v>
      </c>
      <c r="L52" s="185">
        <f t="shared" si="6"/>
        <v>0</v>
      </c>
      <c r="M52" s="186">
        <f>Dateneingabe!I17</f>
        <v>0</v>
      </c>
      <c r="N52" s="197" t="str">
        <f t="shared" si="7"/>
        <v/>
      </c>
      <c r="O52" s="186">
        <f>Dateneingabe!J17</f>
        <v>0</v>
      </c>
      <c r="P52" s="315" t="str">
        <f t="shared" si="8"/>
        <v/>
      </c>
      <c r="Q52" s="185">
        <f t="shared" si="9"/>
        <v>0</v>
      </c>
      <c r="R52" s="186">
        <f>Dateneingabe!L17</f>
        <v>0</v>
      </c>
      <c r="S52" s="197" t="str">
        <f t="shared" si="10"/>
        <v/>
      </c>
      <c r="T52" s="186">
        <f>Dateneingabe!M17</f>
        <v>0</v>
      </c>
      <c r="U52" s="315" t="str">
        <f t="shared" si="11"/>
        <v/>
      </c>
      <c r="V52" s="185">
        <f t="shared" si="12"/>
        <v>0</v>
      </c>
      <c r="W52" s="186">
        <f>Dateneingabe!O17</f>
        <v>0</v>
      </c>
      <c r="X52" s="197" t="str">
        <f t="shared" si="13"/>
        <v/>
      </c>
      <c r="Y52" s="186">
        <f>Dateneingabe!P17</f>
        <v>0</v>
      </c>
      <c r="Z52" s="315" t="str">
        <f t="shared" si="14"/>
        <v/>
      </c>
      <c r="AA52" s="185">
        <f t="shared" si="15"/>
        <v>0</v>
      </c>
      <c r="AB52" s="186">
        <f>Dateneingabe!R17</f>
        <v>0</v>
      </c>
      <c r="AC52" s="197" t="str">
        <f t="shared" si="16"/>
        <v/>
      </c>
      <c r="AD52" s="186">
        <f>Dateneingabe!S17</f>
        <v>0</v>
      </c>
      <c r="AE52" s="315" t="str">
        <f t="shared" si="17"/>
        <v/>
      </c>
      <c r="AF52" s="185">
        <f t="shared" si="18"/>
        <v>0</v>
      </c>
      <c r="AG52" s="186">
        <f>Dateneingabe!U17</f>
        <v>0</v>
      </c>
      <c r="AH52" s="197" t="str">
        <f t="shared" si="19"/>
        <v/>
      </c>
      <c r="AI52" s="186">
        <f>Dateneingabe!V17</f>
        <v>0</v>
      </c>
      <c r="AJ52" s="315" t="str">
        <f t="shared" si="20"/>
        <v/>
      </c>
    </row>
    <row r="53" spans="1:36" s="104" customFormat="1" x14ac:dyDescent="0.3">
      <c r="A53" s="64" t="s">
        <v>72</v>
      </c>
      <c r="B53" s="308">
        <f t="shared" si="0"/>
        <v>9</v>
      </c>
      <c r="C53" s="309">
        <f>Dateneingabe!C18</f>
        <v>9</v>
      </c>
      <c r="D53" s="310">
        <f t="shared" si="1"/>
        <v>1</v>
      </c>
      <c r="E53" s="309">
        <f>Dateneingabe!D18</f>
        <v>0</v>
      </c>
      <c r="F53" s="311">
        <f t="shared" si="2"/>
        <v>0</v>
      </c>
      <c r="G53" s="185">
        <f t="shared" si="3"/>
        <v>0</v>
      </c>
      <c r="H53" s="186">
        <f>Dateneingabe!F18</f>
        <v>0</v>
      </c>
      <c r="I53" s="197" t="str">
        <f t="shared" si="4"/>
        <v/>
      </c>
      <c r="J53" s="186">
        <f>Dateneingabe!G18</f>
        <v>0</v>
      </c>
      <c r="K53" s="315" t="str">
        <f t="shared" si="5"/>
        <v/>
      </c>
      <c r="L53" s="185">
        <f t="shared" si="6"/>
        <v>0</v>
      </c>
      <c r="M53" s="186">
        <f>Dateneingabe!I18</f>
        <v>0</v>
      </c>
      <c r="N53" s="197" t="str">
        <f t="shared" si="7"/>
        <v/>
      </c>
      <c r="O53" s="186">
        <f>Dateneingabe!J18</f>
        <v>0</v>
      </c>
      <c r="P53" s="315" t="str">
        <f t="shared" si="8"/>
        <v/>
      </c>
      <c r="Q53" s="185">
        <f t="shared" si="9"/>
        <v>0</v>
      </c>
      <c r="R53" s="186">
        <f>Dateneingabe!L18</f>
        <v>0</v>
      </c>
      <c r="S53" s="197" t="str">
        <f t="shared" si="10"/>
        <v/>
      </c>
      <c r="T53" s="186">
        <f>Dateneingabe!M18</f>
        <v>0</v>
      </c>
      <c r="U53" s="315" t="str">
        <f t="shared" si="11"/>
        <v/>
      </c>
      <c r="V53" s="185">
        <f t="shared" si="12"/>
        <v>0</v>
      </c>
      <c r="W53" s="186">
        <f>Dateneingabe!O18</f>
        <v>0</v>
      </c>
      <c r="X53" s="197" t="str">
        <f t="shared" si="13"/>
        <v/>
      </c>
      <c r="Y53" s="186">
        <f>Dateneingabe!P18</f>
        <v>0</v>
      </c>
      <c r="Z53" s="315" t="str">
        <f t="shared" si="14"/>
        <v/>
      </c>
      <c r="AA53" s="185">
        <f t="shared" si="15"/>
        <v>0</v>
      </c>
      <c r="AB53" s="186">
        <f>Dateneingabe!R18</f>
        <v>0</v>
      </c>
      <c r="AC53" s="197" t="str">
        <f t="shared" si="16"/>
        <v/>
      </c>
      <c r="AD53" s="186">
        <f>Dateneingabe!S18</f>
        <v>0</v>
      </c>
      <c r="AE53" s="315" t="str">
        <f t="shared" si="17"/>
        <v/>
      </c>
      <c r="AF53" s="185">
        <f t="shared" si="18"/>
        <v>0</v>
      </c>
      <c r="AG53" s="186">
        <f>Dateneingabe!U18</f>
        <v>0</v>
      </c>
      <c r="AH53" s="197" t="str">
        <f t="shared" si="19"/>
        <v/>
      </c>
      <c r="AI53" s="186">
        <f>Dateneingabe!V18</f>
        <v>0</v>
      </c>
      <c r="AJ53" s="315" t="str">
        <f t="shared" si="20"/>
        <v/>
      </c>
    </row>
    <row r="54" spans="1:36" s="104" customFormat="1" x14ac:dyDescent="0.3">
      <c r="A54" s="64" t="s">
        <v>78</v>
      </c>
      <c r="B54" s="308">
        <f t="shared" si="0"/>
        <v>10</v>
      </c>
      <c r="C54" s="309">
        <f>Dateneingabe!C19</f>
        <v>10</v>
      </c>
      <c r="D54" s="310">
        <f t="shared" si="1"/>
        <v>1</v>
      </c>
      <c r="E54" s="309">
        <f>Dateneingabe!D19</f>
        <v>0</v>
      </c>
      <c r="F54" s="311">
        <f t="shared" si="2"/>
        <v>0</v>
      </c>
      <c r="G54" s="185">
        <f t="shared" si="3"/>
        <v>0</v>
      </c>
      <c r="H54" s="186">
        <f>Dateneingabe!F19</f>
        <v>0</v>
      </c>
      <c r="I54" s="197" t="str">
        <f t="shared" si="4"/>
        <v/>
      </c>
      <c r="J54" s="186">
        <f>Dateneingabe!G19</f>
        <v>0</v>
      </c>
      <c r="K54" s="315" t="str">
        <f t="shared" si="5"/>
        <v/>
      </c>
      <c r="L54" s="185">
        <f t="shared" si="6"/>
        <v>0</v>
      </c>
      <c r="M54" s="186">
        <f>Dateneingabe!I19</f>
        <v>0</v>
      </c>
      <c r="N54" s="197" t="str">
        <f t="shared" si="7"/>
        <v/>
      </c>
      <c r="O54" s="186">
        <f>Dateneingabe!J19</f>
        <v>0</v>
      </c>
      <c r="P54" s="315" t="str">
        <f t="shared" si="8"/>
        <v/>
      </c>
      <c r="Q54" s="185">
        <f t="shared" si="9"/>
        <v>0</v>
      </c>
      <c r="R54" s="186">
        <f>Dateneingabe!L19</f>
        <v>0</v>
      </c>
      <c r="S54" s="197" t="str">
        <f t="shared" si="10"/>
        <v/>
      </c>
      <c r="T54" s="186">
        <f>Dateneingabe!M19</f>
        <v>0</v>
      </c>
      <c r="U54" s="315" t="str">
        <f t="shared" si="11"/>
        <v/>
      </c>
      <c r="V54" s="185">
        <f t="shared" si="12"/>
        <v>21</v>
      </c>
      <c r="W54" s="186">
        <f>Dateneingabe!O19</f>
        <v>0</v>
      </c>
      <c r="X54" s="197">
        <f t="shared" si="13"/>
        <v>0</v>
      </c>
      <c r="Y54" s="186">
        <f>Dateneingabe!P19</f>
        <v>21</v>
      </c>
      <c r="Z54" s="315">
        <f t="shared" si="14"/>
        <v>1</v>
      </c>
      <c r="AA54" s="185">
        <f t="shared" si="15"/>
        <v>0</v>
      </c>
      <c r="AB54" s="186">
        <f>Dateneingabe!R19</f>
        <v>0</v>
      </c>
      <c r="AC54" s="197" t="str">
        <f t="shared" si="16"/>
        <v/>
      </c>
      <c r="AD54" s="186">
        <f>Dateneingabe!S19</f>
        <v>0</v>
      </c>
      <c r="AE54" s="315" t="str">
        <f t="shared" si="17"/>
        <v/>
      </c>
      <c r="AF54" s="185">
        <f t="shared" si="18"/>
        <v>0</v>
      </c>
      <c r="AG54" s="186">
        <f>Dateneingabe!U19</f>
        <v>0</v>
      </c>
      <c r="AH54" s="197" t="str">
        <f t="shared" si="19"/>
        <v/>
      </c>
      <c r="AI54" s="186">
        <f>Dateneingabe!V19</f>
        <v>0</v>
      </c>
      <c r="AJ54" s="315" t="str">
        <f t="shared" si="20"/>
        <v/>
      </c>
    </row>
    <row r="55" spans="1:36" s="104" customFormat="1" x14ac:dyDescent="0.3">
      <c r="A55" s="64" t="s">
        <v>79</v>
      </c>
      <c r="B55" s="308">
        <f t="shared" si="0"/>
        <v>11</v>
      </c>
      <c r="C55" s="309">
        <f>Dateneingabe!C20</f>
        <v>11</v>
      </c>
      <c r="D55" s="310">
        <f t="shared" si="1"/>
        <v>1</v>
      </c>
      <c r="E55" s="309">
        <f>Dateneingabe!D20</f>
        <v>0</v>
      </c>
      <c r="F55" s="311">
        <f t="shared" si="2"/>
        <v>0</v>
      </c>
      <c r="G55" s="185">
        <f t="shared" si="3"/>
        <v>0</v>
      </c>
      <c r="H55" s="186">
        <f>Dateneingabe!F20</f>
        <v>0</v>
      </c>
      <c r="I55" s="197" t="str">
        <f t="shared" si="4"/>
        <v/>
      </c>
      <c r="J55" s="186">
        <f>Dateneingabe!G20</f>
        <v>0</v>
      </c>
      <c r="K55" s="315" t="str">
        <f t="shared" si="5"/>
        <v/>
      </c>
      <c r="L55" s="185">
        <f t="shared" si="6"/>
        <v>0</v>
      </c>
      <c r="M55" s="186">
        <f>Dateneingabe!I20</f>
        <v>0</v>
      </c>
      <c r="N55" s="197" t="str">
        <f t="shared" si="7"/>
        <v/>
      </c>
      <c r="O55" s="186">
        <f>Dateneingabe!J20</f>
        <v>0</v>
      </c>
      <c r="P55" s="315" t="str">
        <f t="shared" si="8"/>
        <v/>
      </c>
      <c r="Q55" s="185">
        <f t="shared" si="9"/>
        <v>0</v>
      </c>
      <c r="R55" s="186">
        <f>Dateneingabe!L20</f>
        <v>0</v>
      </c>
      <c r="S55" s="197" t="str">
        <f t="shared" si="10"/>
        <v/>
      </c>
      <c r="T55" s="186">
        <f>Dateneingabe!M20</f>
        <v>0</v>
      </c>
      <c r="U55" s="315" t="str">
        <f t="shared" si="11"/>
        <v/>
      </c>
      <c r="V55" s="185">
        <f t="shared" si="12"/>
        <v>0</v>
      </c>
      <c r="W55" s="186">
        <f>Dateneingabe!O20</f>
        <v>0</v>
      </c>
      <c r="X55" s="197" t="str">
        <f t="shared" si="13"/>
        <v/>
      </c>
      <c r="Y55" s="186">
        <f>Dateneingabe!P20</f>
        <v>0</v>
      </c>
      <c r="Z55" s="315" t="str">
        <f t="shared" si="14"/>
        <v/>
      </c>
      <c r="AA55" s="185">
        <f t="shared" si="15"/>
        <v>0</v>
      </c>
      <c r="AB55" s="186">
        <f>Dateneingabe!R20</f>
        <v>0</v>
      </c>
      <c r="AC55" s="197" t="str">
        <f t="shared" si="16"/>
        <v/>
      </c>
      <c r="AD55" s="186">
        <f>Dateneingabe!S20</f>
        <v>0</v>
      </c>
      <c r="AE55" s="315" t="str">
        <f t="shared" si="17"/>
        <v/>
      </c>
      <c r="AF55" s="185">
        <f t="shared" si="18"/>
        <v>26</v>
      </c>
      <c r="AG55" s="186">
        <f>Dateneingabe!U20</f>
        <v>4</v>
      </c>
      <c r="AH55" s="197">
        <f t="shared" si="19"/>
        <v>0.15384615384615385</v>
      </c>
      <c r="AI55" s="186">
        <f>Dateneingabe!V20</f>
        <v>22</v>
      </c>
      <c r="AJ55" s="315">
        <f t="shared" si="20"/>
        <v>0.84615384615384615</v>
      </c>
    </row>
    <row r="56" spans="1:36" s="104" customFormat="1" x14ac:dyDescent="0.3">
      <c r="A56" s="64" t="s">
        <v>80</v>
      </c>
      <c r="B56" s="308">
        <f t="shared" si="0"/>
        <v>12</v>
      </c>
      <c r="C56" s="309">
        <f>Dateneingabe!C21</f>
        <v>12</v>
      </c>
      <c r="D56" s="310">
        <f t="shared" si="1"/>
        <v>1</v>
      </c>
      <c r="E56" s="309">
        <f>Dateneingabe!D21</f>
        <v>0</v>
      </c>
      <c r="F56" s="311">
        <f t="shared" si="2"/>
        <v>0</v>
      </c>
      <c r="G56" s="185">
        <f t="shared" si="3"/>
        <v>0</v>
      </c>
      <c r="H56" s="186">
        <f>Dateneingabe!F21</f>
        <v>0</v>
      </c>
      <c r="I56" s="197" t="str">
        <f t="shared" si="4"/>
        <v/>
      </c>
      <c r="J56" s="186">
        <f>Dateneingabe!G21</f>
        <v>0</v>
      </c>
      <c r="K56" s="315" t="str">
        <f t="shared" si="5"/>
        <v/>
      </c>
      <c r="L56" s="185">
        <f t="shared" si="6"/>
        <v>0</v>
      </c>
      <c r="M56" s="186">
        <f>Dateneingabe!I21</f>
        <v>0</v>
      </c>
      <c r="N56" s="197" t="str">
        <f t="shared" si="7"/>
        <v/>
      </c>
      <c r="O56" s="186">
        <f>Dateneingabe!J21</f>
        <v>0</v>
      </c>
      <c r="P56" s="315" t="str">
        <f t="shared" si="8"/>
        <v/>
      </c>
      <c r="Q56" s="185">
        <f t="shared" si="9"/>
        <v>0</v>
      </c>
      <c r="R56" s="186">
        <f>Dateneingabe!L21</f>
        <v>0</v>
      </c>
      <c r="S56" s="197" t="str">
        <f t="shared" si="10"/>
        <v/>
      </c>
      <c r="T56" s="186">
        <f>Dateneingabe!M21</f>
        <v>0</v>
      </c>
      <c r="U56" s="315" t="str">
        <f t="shared" si="11"/>
        <v/>
      </c>
      <c r="V56" s="185">
        <f t="shared" si="12"/>
        <v>0</v>
      </c>
      <c r="W56" s="186">
        <f>Dateneingabe!O21</f>
        <v>0</v>
      </c>
      <c r="X56" s="197" t="str">
        <f t="shared" si="13"/>
        <v/>
      </c>
      <c r="Y56" s="186">
        <f>Dateneingabe!P21</f>
        <v>0</v>
      </c>
      <c r="Z56" s="315" t="str">
        <f t="shared" si="14"/>
        <v/>
      </c>
      <c r="AA56" s="185">
        <f t="shared" si="15"/>
        <v>0</v>
      </c>
      <c r="AB56" s="186">
        <f>Dateneingabe!R21</f>
        <v>0</v>
      </c>
      <c r="AC56" s="197" t="str">
        <f t="shared" si="16"/>
        <v/>
      </c>
      <c r="AD56" s="186">
        <f>Dateneingabe!S21</f>
        <v>0</v>
      </c>
      <c r="AE56" s="315" t="str">
        <f t="shared" si="17"/>
        <v/>
      </c>
      <c r="AF56" s="185">
        <f t="shared" si="18"/>
        <v>0</v>
      </c>
      <c r="AG56" s="186">
        <f>Dateneingabe!U21</f>
        <v>0</v>
      </c>
      <c r="AH56" s="197" t="str">
        <f t="shared" si="19"/>
        <v/>
      </c>
      <c r="AI56" s="186">
        <f>Dateneingabe!V21</f>
        <v>0</v>
      </c>
      <c r="AJ56" s="315" t="str">
        <f t="shared" si="20"/>
        <v/>
      </c>
    </row>
    <row r="57" spans="1:36" s="104" customFormat="1" x14ac:dyDescent="0.3">
      <c r="A57" s="64" t="s">
        <v>73</v>
      </c>
      <c r="B57" s="308">
        <f t="shared" si="0"/>
        <v>13</v>
      </c>
      <c r="C57" s="309">
        <f>Dateneingabe!C22</f>
        <v>13</v>
      </c>
      <c r="D57" s="310">
        <f t="shared" si="1"/>
        <v>1</v>
      </c>
      <c r="E57" s="309">
        <f>Dateneingabe!D22</f>
        <v>0</v>
      </c>
      <c r="F57" s="311">
        <f t="shared" si="2"/>
        <v>0</v>
      </c>
      <c r="G57" s="185">
        <f t="shared" si="3"/>
        <v>0</v>
      </c>
      <c r="H57" s="186">
        <f>Dateneingabe!F22</f>
        <v>0</v>
      </c>
      <c r="I57" s="197" t="str">
        <f t="shared" si="4"/>
        <v/>
      </c>
      <c r="J57" s="186">
        <f>Dateneingabe!G22</f>
        <v>0</v>
      </c>
      <c r="K57" s="315" t="str">
        <f t="shared" si="5"/>
        <v/>
      </c>
      <c r="L57" s="185">
        <f t="shared" si="6"/>
        <v>0</v>
      </c>
      <c r="M57" s="186">
        <f>Dateneingabe!I22</f>
        <v>0</v>
      </c>
      <c r="N57" s="197" t="str">
        <f t="shared" si="7"/>
        <v/>
      </c>
      <c r="O57" s="186">
        <f>Dateneingabe!J22</f>
        <v>0</v>
      </c>
      <c r="P57" s="315" t="str">
        <f t="shared" si="8"/>
        <v/>
      </c>
      <c r="Q57" s="185">
        <f t="shared" si="9"/>
        <v>0</v>
      </c>
      <c r="R57" s="186">
        <f>Dateneingabe!L22</f>
        <v>0</v>
      </c>
      <c r="S57" s="197" t="str">
        <f t="shared" si="10"/>
        <v/>
      </c>
      <c r="T57" s="186">
        <f>Dateneingabe!M22</f>
        <v>0</v>
      </c>
      <c r="U57" s="315" t="str">
        <f t="shared" si="11"/>
        <v/>
      </c>
      <c r="V57" s="185">
        <f t="shared" si="12"/>
        <v>0</v>
      </c>
      <c r="W57" s="186">
        <f>Dateneingabe!O22</f>
        <v>0</v>
      </c>
      <c r="X57" s="197" t="str">
        <f t="shared" si="13"/>
        <v/>
      </c>
      <c r="Y57" s="186">
        <f>Dateneingabe!P22</f>
        <v>0</v>
      </c>
      <c r="Z57" s="315" t="str">
        <f t="shared" si="14"/>
        <v/>
      </c>
      <c r="AA57" s="185">
        <f t="shared" si="15"/>
        <v>0</v>
      </c>
      <c r="AB57" s="186">
        <f>Dateneingabe!R22</f>
        <v>0</v>
      </c>
      <c r="AC57" s="197" t="str">
        <f t="shared" si="16"/>
        <v/>
      </c>
      <c r="AD57" s="186">
        <f>Dateneingabe!S22</f>
        <v>0</v>
      </c>
      <c r="AE57" s="315" t="str">
        <f t="shared" si="17"/>
        <v/>
      </c>
      <c r="AF57" s="185">
        <f t="shared" si="18"/>
        <v>0</v>
      </c>
      <c r="AG57" s="186">
        <f>Dateneingabe!U22</f>
        <v>0</v>
      </c>
      <c r="AH57" s="197" t="str">
        <f t="shared" si="19"/>
        <v/>
      </c>
      <c r="AI57" s="186">
        <f>Dateneingabe!V22</f>
        <v>0</v>
      </c>
      <c r="AJ57" s="315" t="str">
        <f t="shared" si="20"/>
        <v/>
      </c>
    </row>
    <row r="58" spans="1:36" s="104" customFormat="1" ht="14.5" thickBot="1" x14ac:dyDescent="0.35">
      <c r="A58" s="24" t="s">
        <v>14</v>
      </c>
      <c r="B58" s="286">
        <f>SUM(B45:B57)</f>
        <v>135</v>
      </c>
      <c r="C58" s="286">
        <f>SUM(C45:C57)</f>
        <v>91</v>
      </c>
      <c r="D58" s="317">
        <f>IFERROR(C58/B58,"")</f>
        <v>0.67407407407407405</v>
      </c>
      <c r="E58" s="286">
        <f>SUM(E45:E57)</f>
        <v>44</v>
      </c>
      <c r="F58" s="317">
        <f t="shared" si="2"/>
        <v>0.32592592592592595</v>
      </c>
      <c r="G58" s="180">
        <f>SUM(G45:G57)</f>
        <v>274</v>
      </c>
      <c r="H58" s="181">
        <f>SUM(H45:H57)</f>
        <v>2</v>
      </c>
      <c r="I58" s="318">
        <f t="shared" si="4"/>
        <v>7.2992700729927005E-3</v>
      </c>
      <c r="J58" s="181">
        <f>SUM(J45:J57)</f>
        <v>272</v>
      </c>
      <c r="K58" s="318" t="str">
        <f>IFERROR(J67/G67,"")</f>
        <v/>
      </c>
      <c r="L58" s="180">
        <f>SUM(L45:L57)</f>
        <v>33</v>
      </c>
      <c r="M58" s="181">
        <f>SUM(M45:M57)</f>
        <v>21</v>
      </c>
      <c r="N58" s="318" t="str">
        <f>IFERROR(M67/L67,"")</f>
        <v/>
      </c>
      <c r="O58" s="181">
        <f>SUM(O45:O57)</f>
        <v>12</v>
      </c>
      <c r="P58" s="318" t="str">
        <f>IFERROR(O67/L67,"")</f>
        <v/>
      </c>
      <c r="Q58" s="180">
        <f>SUM(Q45:Q57)</f>
        <v>4</v>
      </c>
      <c r="R58" s="181">
        <f>SUM(R45:R57)</f>
        <v>2</v>
      </c>
      <c r="S58" s="318" t="str">
        <f>IFERROR(R67/Q67,"")</f>
        <v/>
      </c>
      <c r="T58" s="181">
        <f>SUM(T45:T57)</f>
        <v>2</v>
      </c>
      <c r="U58" s="318" t="str">
        <f>IFERROR(T67/Q67,"")</f>
        <v/>
      </c>
      <c r="V58" s="180">
        <f>SUM(V45:V57)</f>
        <v>21</v>
      </c>
      <c r="W58" s="181">
        <f>SUM(W45:W57)</f>
        <v>0</v>
      </c>
      <c r="X58" s="318" t="str">
        <f>IFERROR(W67/V67,"")</f>
        <v/>
      </c>
      <c r="Y58" s="181">
        <f>SUM(Y45:Y57)</f>
        <v>21</v>
      </c>
      <c r="Z58" s="318" t="str">
        <f>IFERROR(Y67/V67,"")</f>
        <v/>
      </c>
      <c r="AA58" s="180">
        <f>SUM(AA45:AA57)</f>
        <v>1</v>
      </c>
      <c r="AB58" s="181">
        <f>SUM(AB45:AB57)</f>
        <v>1</v>
      </c>
      <c r="AC58" s="318" t="str">
        <f>IFERROR(AB67/AA67,"")</f>
        <v/>
      </c>
      <c r="AD58" s="181">
        <f>SUM(AD45:AD57)</f>
        <v>0</v>
      </c>
      <c r="AE58" s="318" t="str">
        <f>IFERROR(AD67/AA67,"")</f>
        <v/>
      </c>
      <c r="AF58" s="180">
        <f>SUM(AF45:AF57)</f>
        <v>27</v>
      </c>
      <c r="AG58" s="181">
        <f>SUM(AG45:AG57)</f>
        <v>5</v>
      </c>
      <c r="AH58" s="318" t="str">
        <f>IFERROR(AG67/AF67,"")</f>
        <v/>
      </c>
      <c r="AI58" s="181">
        <f>SUM(AI45:AI57)</f>
        <v>22</v>
      </c>
      <c r="AJ58" s="319" t="str">
        <f>IFERROR(AI67/AF67,"")</f>
        <v/>
      </c>
    </row>
    <row r="59" spans="1:36" s="104" customFormat="1" x14ac:dyDescent="0.3">
      <c r="A59" s="28" t="s">
        <v>18</v>
      </c>
      <c r="B59" s="320"/>
      <c r="C59" s="321"/>
      <c r="D59" s="310"/>
      <c r="E59" s="321"/>
      <c r="F59" s="311"/>
      <c r="G59" s="185"/>
      <c r="H59" s="186"/>
      <c r="I59" s="197"/>
      <c r="J59" s="186"/>
      <c r="K59" s="315"/>
      <c r="L59" s="185"/>
      <c r="M59" s="186"/>
      <c r="N59" s="197"/>
      <c r="O59" s="186"/>
      <c r="P59" s="315"/>
      <c r="Q59" s="185"/>
      <c r="R59" s="186"/>
      <c r="S59" s="197"/>
      <c r="T59" s="186"/>
      <c r="U59" s="315"/>
      <c r="V59" s="185"/>
      <c r="W59" s="186"/>
      <c r="X59" s="197"/>
      <c r="Y59" s="186"/>
      <c r="Z59" s="315"/>
      <c r="AA59" s="185"/>
      <c r="AB59" s="186"/>
      <c r="AC59" s="197"/>
      <c r="AD59" s="186"/>
      <c r="AE59" s="315"/>
      <c r="AF59" s="185"/>
      <c r="AG59" s="186"/>
      <c r="AH59" s="197"/>
      <c r="AI59" s="186"/>
      <c r="AJ59" s="315"/>
    </row>
    <row r="60" spans="1:36" s="104" customFormat="1" x14ac:dyDescent="0.3">
      <c r="A60" s="64" t="s">
        <v>81</v>
      </c>
      <c r="B60" s="320">
        <f>C60+E60</f>
        <v>16</v>
      </c>
      <c r="C60" s="321">
        <f>Dateneingabe!C24</f>
        <v>14</v>
      </c>
      <c r="D60" s="310">
        <f t="shared" si="1"/>
        <v>0.875</v>
      </c>
      <c r="E60" s="321">
        <f>Dateneingabe!D24</f>
        <v>2</v>
      </c>
      <c r="F60" s="311">
        <f t="shared" ref="F60:F65" si="21">IFERROR(E60/B60,"")</f>
        <v>0.125</v>
      </c>
      <c r="G60" s="185">
        <f t="shared" ref="G60:G64" si="22">H60+J60</f>
        <v>0</v>
      </c>
      <c r="H60" s="186">
        <f>Dateneingabe!F24</f>
        <v>0</v>
      </c>
      <c r="I60" s="197" t="str">
        <f t="shared" si="4"/>
        <v/>
      </c>
      <c r="J60" s="186">
        <f>Dateneingabe!G24</f>
        <v>0</v>
      </c>
      <c r="K60" s="315" t="str">
        <f t="shared" si="5"/>
        <v/>
      </c>
      <c r="L60" s="185">
        <f t="shared" ref="L60:L64" si="23">M60+O60</f>
        <v>0</v>
      </c>
      <c r="M60" s="186">
        <f>Dateneingabe!I24</f>
        <v>0</v>
      </c>
      <c r="N60" s="197" t="str">
        <f t="shared" si="7"/>
        <v/>
      </c>
      <c r="O60" s="186">
        <f>Dateneingabe!J24</f>
        <v>0</v>
      </c>
      <c r="P60" s="315" t="str">
        <f t="shared" si="8"/>
        <v/>
      </c>
      <c r="Q60" s="185">
        <f t="shared" ref="Q60:Q64" si="24">R60+T60</f>
        <v>0</v>
      </c>
      <c r="R60" s="186">
        <f>Dateneingabe!L24</f>
        <v>0</v>
      </c>
      <c r="S60" s="197" t="str">
        <f t="shared" si="10"/>
        <v/>
      </c>
      <c r="T60" s="186">
        <f>Dateneingabe!M24</f>
        <v>0</v>
      </c>
      <c r="U60" s="315" t="str">
        <f t="shared" si="11"/>
        <v/>
      </c>
      <c r="V60" s="185">
        <f t="shared" ref="V60:V64" si="25">W60+Y60</f>
        <v>0</v>
      </c>
      <c r="W60" s="186">
        <f>Dateneingabe!O24</f>
        <v>0</v>
      </c>
      <c r="X60" s="197" t="str">
        <f t="shared" si="13"/>
        <v/>
      </c>
      <c r="Y60" s="186">
        <f>Dateneingabe!P24</f>
        <v>0</v>
      </c>
      <c r="Z60" s="315" t="str">
        <f t="shared" si="14"/>
        <v/>
      </c>
      <c r="AA60" s="185">
        <f t="shared" ref="AA60:AA64" si="26">AB60+AD60</f>
        <v>33</v>
      </c>
      <c r="AB60" s="186">
        <f>Dateneingabe!R24</f>
        <v>21</v>
      </c>
      <c r="AC60" s="197">
        <f t="shared" si="16"/>
        <v>0.63636363636363635</v>
      </c>
      <c r="AD60" s="186">
        <f>Dateneingabe!S24</f>
        <v>12</v>
      </c>
      <c r="AE60" s="315">
        <f t="shared" si="17"/>
        <v>0.36363636363636365</v>
      </c>
      <c r="AF60" s="185">
        <f t="shared" ref="AF60:AF64" si="27">AG60+AI60</f>
        <v>0</v>
      </c>
      <c r="AG60" s="186">
        <f>Dateneingabe!U24</f>
        <v>0</v>
      </c>
      <c r="AH60" s="197" t="str">
        <f t="shared" si="19"/>
        <v/>
      </c>
      <c r="AI60" s="186">
        <f>Dateneingabe!V24</f>
        <v>0</v>
      </c>
      <c r="AJ60" s="315" t="str">
        <f t="shared" si="20"/>
        <v/>
      </c>
    </row>
    <row r="61" spans="1:36" s="104" customFormat="1" x14ac:dyDescent="0.3">
      <c r="A61" s="64" t="s">
        <v>82</v>
      </c>
      <c r="B61" s="320">
        <f>C61+E61</f>
        <v>15</v>
      </c>
      <c r="C61" s="321">
        <f>Dateneingabe!C25</f>
        <v>15</v>
      </c>
      <c r="D61" s="310">
        <f t="shared" si="1"/>
        <v>1</v>
      </c>
      <c r="E61" s="321">
        <f>Dateneingabe!D25</f>
        <v>0</v>
      </c>
      <c r="F61" s="311">
        <f t="shared" si="21"/>
        <v>0</v>
      </c>
      <c r="G61" s="185">
        <f t="shared" si="22"/>
        <v>0</v>
      </c>
      <c r="H61" s="186">
        <f>Dateneingabe!F25</f>
        <v>0</v>
      </c>
      <c r="I61" s="197" t="str">
        <f t="shared" si="4"/>
        <v/>
      </c>
      <c r="J61" s="186">
        <f>Dateneingabe!G25</f>
        <v>0</v>
      </c>
      <c r="K61" s="315" t="str">
        <f t="shared" si="5"/>
        <v/>
      </c>
      <c r="L61" s="185">
        <f t="shared" si="23"/>
        <v>0</v>
      </c>
      <c r="M61" s="186">
        <f>Dateneingabe!I25</f>
        <v>0</v>
      </c>
      <c r="N61" s="197" t="str">
        <f t="shared" si="7"/>
        <v/>
      </c>
      <c r="O61" s="186">
        <f>Dateneingabe!J25</f>
        <v>0</v>
      </c>
      <c r="P61" s="315" t="str">
        <f t="shared" si="8"/>
        <v/>
      </c>
      <c r="Q61" s="185">
        <f t="shared" si="24"/>
        <v>2</v>
      </c>
      <c r="R61" s="186">
        <f>Dateneingabe!L25</f>
        <v>1</v>
      </c>
      <c r="S61" s="197">
        <f t="shared" si="10"/>
        <v>0.5</v>
      </c>
      <c r="T61" s="186">
        <f>Dateneingabe!M25</f>
        <v>1</v>
      </c>
      <c r="U61" s="315">
        <f t="shared" si="11"/>
        <v>0.5</v>
      </c>
      <c r="V61" s="185">
        <f t="shared" si="25"/>
        <v>24</v>
      </c>
      <c r="W61" s="186">
        <f>Dateneingabe!O25</f>
        <v>2</v>
      </c>
      <c r="X61" s="197">
        <f t="shared" si="13"/>
        <v>8.3333333333333329E-2</v>
      </c>
      <c r="Y61" s="186">
        <f>Dateneingabe!P25</f>
        <v>22</v>
      </c>
      <c r="Z61" s="315">
        <f t="shared" si="14"/>
        <v>0.91666666666666663</v>
      </c>
      <c r="AA61" s="185">
        <f t="shared" si="26"/>
        <v>0</v>
      </c>
      <c r="AB61" s="186">
        <f>Dateneingabe!R25</f>
        <v>0</v>
      </c>
      <c r="AC61" s="197" t="str">
        <f t="shared" si="16"/>
        <v/>
      </c>
      <c r="AD61" s="186">
        <f>Dateneingabe!S25</f>
        <v>0</v>
      </c>
      <c r="AE61" s="315" t="str">
        <f t="shared" si="17"/>
        <v/>
      </c>
      <c r="AF61" s="185">
        <f t="shared" si="27"/>
        <v>0</v>
      </c>
      <c r="AG61" s="186">
        <f>Dateneingabe!U25</f>
        <v>0</v>
      </c>
      <c r="AH61" s="197" t="str">
        <f t="shared" si="19"/>
        <v/>
      </c>
      <c r="AI61" s="186">
        <f>Dateneingabe!V25</f>
        <v>0</v>
      </c>
      <c r="AJ61" s="315" t="str">
        <f t="shared" si="20"/>
        <v/>
      </c>
    </row>
    <row r="62" spans="1:36" s="104" customFormat="1" x14ac:dyDescent="0.3">
      <c r="A62" s="64" t="s">
        <v>83</v>
      </c>
      <c r="B62" s="320">
        <f>C62+E62</f>
        <v>16</v>
      </c>
      <c r="C62" s="321">
        <f>Dateneingabe!C26</f>
        <v>16</v>
      </c>
      <c r="D62" s="310">
        <f t="shared" si="1"/>
        <v>1</v>
      </c>
      <c r="E62" s="321">
        <f>Dateneingabe!D26</f>
        <v>0</v>
      </c>
      <c r="F62" s="311">
        <f t="shared" si="21"/>
        <v>0</v>
      </c>
      <c r="G62" s="185">
        <f t="shared" si="22"/>
        <v>0</v>
      </c>
      <c r="H62" s="186">
        <f>Dateneingabe!F26</f>
        <v>0</v>
      </c>
      <c r="I62" s="197" t="str">
        <f t="shared" si="4"/>
        <v/>
      </c>
      <c r="J62" s="186">
        <f>Dateneingabe!G26</f>
        <v>0</v>
      </c>
      <c r="K62" s="315" t="str">
        <f t="shared" si="5"/>
        <v/>
      </c>
      <c r="L62" s="185">
        <f t="shared" si="23"/>
        <v>0</v>
      </c>
      <c r="M62" s="186">
        <f>Dateneingabe!I26</f>
        <v>0</v>
      </c>
      <c r="N62" s="197" t="str">
        <f t="shared" si="7"/>
        <v/>
      </c>
      <c r="O62" s="186">
        <f>Dateneingabe!J26</f>
        <v>0</v>
      </c>
      <c r="P62" s="315" t="str">
        <f t="shared" si="8"/>
        <v/>
      </c>
      <c r="Q62" s="185">
        <f t="shared" si="24"/>
        <v>24</v>
      </c>
      <c r="R62" s="186">
        <f>Dateneingabe!L26</f>
        <v>22</v>
      </c>
      <c r="S62" s="197">
        <f t="shared" si="10"/>
        <v>0.91666666666666663</v>
      </c>
      <c r="T62" s="186">
        <f>Dateneingabe!M26</f>
        <v>2</v>
      </c>
      <c r="U62" s="315">
        <f t="shared" si="11"/>
        <v>8.3333333333333329E-2</v>
      </c>
      <c r="V62" s="185">
        <f t="shared" si="25"/>
        <v>0</v>
      </c>
      <c r="W62" s="186">
        <f>Dateneingabe!O26</f>
        <v>0</v>
      </c>
      <c r="X62" s="197" t="str">
        <f t="shared" si="13"/>
        <v/>
      </c>
      <c r="Y62" s="186">
        <f>Dateneingabe!P26</f>
        <v>0</v>
      </c>
      <c r="Z62" s="315" t="str">
        <f t="shared" si="14"/>
        <v/>
      </c>
      <c r="AA62" s="185">
        <f t="shared" si="26"/>
        <v>0</v>
      </c>
      <c r="AB62" s="186">
        <f>Dateneingabe!R26</f>
        <v>0</v>
      </c>
      <c r="AC62" s="197" t="str">
        <f t="shared" si="16"/>
        <v/>
      </c>
      <c r="AD62" s="186">
        <f>Dateneingabe!S26</f>
        <v>0</v>
      </c>
      <c r="AE62" s="315" t="str">
        <f t="shared" si="17"/>
        <v/>
      </c>
      <c r="AF62" s="185">
        <f t="shared" si="27"/>
        <v>0</v>
      </c>
      <c r="AG62" s="186">
        <f>Dateneingabe!U26</f>
        <v>0</v>
      </c>
      <c r="AH62" s="197" t="str">
        <f t="shared" si="19"/>
        <v/>
      </c>
      <c r="AI62" s="186">
        <f>Dateneingabe!V26</f>
        <v>0</v>
      </c>
      <c r="AJ62" s="315" t="str">
        <f t="shared" si="20"/>
        <v/>
      </c>
    </row>
    <row r="63" spans="1:36" s="104" customFormat="1" x14ac:dyDescent="0.3">
      <c r="A63" s="64" t="s">
        <v>84</v>
      </c>
      <c r="B63" s="320">
        <f>C63+E63</f>
        <v>17</v>
      </c>
      <c r="C63" s="321">
        <f>Dateneingabe!C27</f>
        <v>17</v>
      </c>
      <c r="D63" s="310">
        <f t="shared" si="1"/>
        <v>1</v>
      </c>
      <c r="E63" s="321">
        <f>Dateneingabe!D27</f>
        <v>0</v>
      </c>
      <c r="F63" s="311">
        <f t="shared" si="21"/>
        <v>0</v>
      </c>
      <c r="G63" s="185">
        <f t="shared" si="22"/>
        <v>0</v>
      </c>
      <c r="H63" s="186">
        <f>Dateneingabe!F27</f>
        <v>0</v>
      </c>
      <c r="I63" s="197" t="str">
        <f t="shared" si="4"/>
        <v/>
      </c>
      <c r="J63" s="186">
        <f>Dateneingabe!G27</f>
        <v>0</v>
      </c>
      <c r="K63" s="315" t="str">
        <f t="shared" si="5"/>
        <v/>
      </c>
      <c r="L63" s="185">
        <f t="shared" si="23"/>
        <v>0</v>
      </c>
      <c r="M63" s="186">
        <f>Dateneingabe!I27</f>
        <v>0</v>
      </c>
      <c r="N63" s="197" t="str">
        <f t="shared" si="7"/>
        <v/>
      </c>
      <c r="O63" s="186">
        <f>Dateneingabe!J27</f>
        <v>0</v>
      </c>
      <c r="P63" s="315" t="str">
        <f t="shared" si="8"/>
        <v/>
      </c>
      <c r="Q63" s="185">
        <f t="shared" si="24"/>
        <v>0</v>
      </c>
      <c r="R63" s="186">
        <f>Dateneingabe!L27</f>
        <v>0</v>
      </c>
      <c r="S63" s="197" t="str">
        <f t="shared" si="10"/>
        <v/>
      </c>
      <c r="T63" s="186">
        <f>Dateneingabe!M27</f>
        <v>0</v>
      </c>
      <c r="U63" s="315" t="str">
        <f t="shared" si="11"/>
        <v/>
      </c>
      <c r="V63" s="185">
        <f t="shared" si="25"/>
        <v>1</v>
      </c>
      <c r="W63" s="186">
        <f>Dateneingabe!O27</f>
        <v>1</v>
      </c>
      <c r="X63" s="197">
        <f t="shared" si="13"/>
        <v>1</v>
      </c>
      <c r="Y63" s="186">
        <f>Dateneingabe!P34</f>
        <v>0</v>
      </c>
      <c r="Z63" s="315">
        <f t="shared" si="14"/>
        <v>0</v>
      </c>
      <c r="AA63" s="185">
        <f t="shared" si="26"/>
        <v>0</v>
      </c>
      <c r="AB63" s="186">
        <f>Dateneingabe!R27</f>
        <v>0</v>
      </c>
      <c r="AC63" s="197" t="str">
        <f t="shared" si="16"/>
        <v/>
      </c>
      <c r="AD63" s="186">
        <f>Dateneingabe!S27</f>
        <v>0</v>
      </c>
      <c r="AE63" s="315" t="str">
        <f t="shared" si="17"/>
        <v/>
      </c>
      <c r="AF63" s="185">
        <f t="shared" si="27"/>
        <v>0</v>
      </c>
      <c r="AG63" s="186">
        <f>Dateneingabe!U27</f>
        <v>0</v>
      </c>
      <c r="AH63" s="197" t="str">
        <f t="shared" si="19"/>
        <v/>
      </c>
      <c r="AI63" s="186">
        <f>Dateneingabe!V27</f>
        <v>0</v>
      </c>
      <c r="AJ63" s="315" t="str">
        <f t="shared" si="20"/>
        <v/>
      </c>
    </row>
    <row r="64" spans="1:36" s="104" customFormat="1" x14ac:dyDescent="0.3">
      <c r="A64" s="64" t="s">
        <v>85</v>
      </c>
      <c r="B64" s="320">
        <f>C64+E64</f>
        <v>18</v>
      </c>
      <c r="C64" s="321">
        <f>Dateneingabe!C28</f>
        <v>18</v>
      </c>
      <c r="D64" s="310">
        <f t="shared" si="1"/>
        <v>1</v>
      </c>
      <c r="E64" s="321">
        <f>Dateneingabe!D28</f>
        <v>0</v>
      </c>
      <c r="F64" s="311">
        <f t="shared" si="21"/>
        <v>0</v>
      </c>
      <c r="G64" s="185">
        <f t="shared" si="22"/>
        <v>0</v>
      </c>
      <c r="H64" s="186">
        <f>Dateneingabe!F28</f>
        <v>0</v>
      </c>
      <c r="I64" s="197" t="str">
        <f t="shared" si="4"/>
        <v/>
      </c>
      <c r="J64" s="186">
        <f>Dateneingabe!G28</f>
        <v>0</v>
      </c>
      <c r="K64" s="315" t="str">
        <f t="shared" si="5"/>
        <v/>
      </c>
      <c r="L64" s="185">
        <f t="shared" si="23"/>
        <v>0</v>
      </c>
      <c r="M64" s="186">
        <f>Dateneingabe!I28</f>
        <v>0</v>
      </c>
      <c r="N64" s="197" t="str">
        <f t="shared" si="7"/>
        <v/>
      </c>
      <c r="O64" s="186">
        <f>Dateneingabe!J28</f>
        <v>0</v>
      </c>
      <c r="P64" s="315" t="str">
        <f t="shared" si="8"/>
        <v/>
      </c>
      <c r="Q64" s="185">
        <f t="shared" si="24"/>
        <v>0</v>
      </c>
      <c r="R64" s="186">
        <f>Dateneingabe!L28</f>
        <v>0</v>
      </c>
      <c r="S64" s="197" t="str">
        <f t="shared" si="10"/>
        <v/>
      </c>
      <c r="T64" s="186">
        <f>Dateneingabe!M28</f>
        <v>0</v>
      </c>
      <c r="U64" s="315" t="str">
        <f t="shared" si="11"/>
        <v/>
      </c>
      <c r="V64" s="185">
        <f t="shared" si="25"/>
        <v>0</v>
      </c>
      <c r="W64" s="186">
        <f>Dateneingabe!O28</f>
        <v>0</v>
      </c>
      <c r="X64" s="197" t="str">
        <f t="shared" si="13"/>
        <v/>
      </c>
      <c r="Y64" s="186">
        <f>Dateneingabe!P28</f>
        <v>0</v>
      </c>
      <c r="Z64" s="315" t="str">
        <f t="shared" si="14"/>
        <v/>
      </c>
      <c r="AA64" s="185">
        <f t="shared" si="26"/>
        <v>0</v>
      </c>
      <c r="AB64" s="186">
        <f>Dateneingabe!R28</f>
        <v>0</v>
      </c>
      <c r="AC64" s="197" t="str">
        <f t="shared" si="16"/>
        <v/>
      </c>
      <c r="AD64" s="186">
        <f>Dateneingabe!S28</f>
        <v>0</v>
      </c>
      <c r="AE64" s="315" t="str">
        <f t="shared" si="17"/>
        <v/>
      </c>
      <c r="AF64" s="185">
        <f t="shared" si="27"/>
        <v>0</v>
      </c>
      <c r="AG64" s="186">
        <f>Dateneingabe!U28</f>
        <v>0</v>
      </c>
      <c r="AH64" s="197" t="str">
        <f t="shared" si="19"/>
        <v/>
      </c>
      <c r="AI64" s="186">
        <f>Dateneingabe!V28</f>
        <v>0</v>
      </c>
      <c r="AJ64" s="315" t="str">
        <f t="shared" si="20"/>
        <v/>
      </c>
    </row>
    <row r="65" spans="1:37" s="104" customFormat="1" ht="14.5" thickBot="1" x14ac:dyDescent="0.35">
      <c r="A65" s="29" t="s">
        <v>14</v>
      </c>
      <c r="B65" s="316">
        <f>SUM(B60:B64)</f>
        <v>82</v>
      </c>
      <c r="C65" s="286">
        <f>SUM(C60:C64)</f>
        <v>80</v>
      </c>
      <c r="D65" s="317">
        <f>IFERROR(C76/B76,"")</f>
        <v>0.98</v>
      </c>
      <c r="E65" s="286">
        <f>SUM(E60:E64)</f>
        <v>2</v>
      </c>
      <c r="F65" s="333">
        <f t="shared" si="21"/>
        <v>2.4390243902439025E-2</v>
      </c>
      <c r="G65" s="180">
        <f>SUM(G60:G64)</f>
        <v>0</v>
      </c>
      <c r="H65" s="181">
        <f>SUM(H60:H64)</f>
        <v>0</v>
      </c>
      <c r="I65" s="318" t="str">
        <f t="shared" si="4"/>
        <v/>
      </c>
      <c r="J65" s="181">
        <f>SUM(J60:J64)</f>
        <v>0</v>
      </c>
      <c r="K65" s="318" t="str">
        <f t="shared" si="5"/>
        <v/>
      </c>
      <c r="L65" s="180">
        <f>SUM(L60:L64)</f>
        <v>0</v>
      </c>
      <c r="M65" s="181">
        <f>SUM(M60:M64)</f>
        <v>0</v>
      </c>
      <c r="N65" s="318" t="str">
        <f t="shared" si="7"/>
        <v/>
      </c>
      <c r="O65" s="181">
        <f>SUM(O60:O64)</f>
        <v>0</v>
      </c>
      <c r="P65" s="318" t="str">
        <f t="shared" si="8"/>
        <v/>
      </c>
      <c r="Q65" s="180">
        <f>SUM(Q60:Q64)</f>
        <v>26</v>
      </c>
      <c r="R65" s="180">
        <f>SUM(R60:R64)</f>
        <v>23</v>
      </c>
      <c r="S65" s="318">
        <f t="shared" si="10"/>
        <v>0.88461538461538458</v>
      </c>
      <c r="T65" s="181">
        <f>SUM(T60:T64)</f>
        <v>3</v>
      </c>
      <c r="U65" s="318">
        <f t="shared" si="11"/>
        <v>0.11538461538461539</v>
      </c>
      <c r="V65" s="180">
        <f>SUM(V60:V64)</f>
        <v>25</v>
      </c>
      <c r="W65" s="181">
        <f>SUM(W60:W64)</f>
        <v>3</v>
      </c>
      <c r="X65" s="318">
        <f t="shared" si="13"/>
        <v>0.12</v>
      </c>
      <c r="Y65" s="181">
        <f>SUM(Y60:Y64)</f>
        <v>22</v>
      </c>
      <c r="Z65" s="318">
        <f t="shared" si="14"/>
        <v>0.88</v>
      </c>
      <c r="AA65" s="180">
        <f>SUM(AA60:AA64)</f>
        <v>33</v>
      </c>
      <c r="AB65" s="181">
        <f>SUM(AB60:AB64)</f>
        <v>21</v>
      </c>
      <c r="AC65" s="318">
        <f t="shared" si="16"/>
        <v>0.63636363636363635</v>
      </c>
      <c r="AD65" s="181">
        <f>SUM(AD60:AD64)</f>
        <v>12</v>
      </c>
      <c r="AE65" s="318">
        <f t="shared" si="17"/>
        <v>0.36363636363636365</v>
      </c>
      <c r="AF65" s="180">
        <f>SUM(AF60:AF64)</f>
        <v>0</v>
      </c>
      <c r="AG65" s="181">
        <f>SUM(AG60:AG64)</f>
        <v>0</v>
      </c>
      <c r="AH65" s="318" t="str">
        <f t="shared" si="19"/>
        <v/>
      </c>
      <c r="AI65" s="181">
        <f>SUM(AI60:AI64)</f>
        <v>0</v>
      </c>
      <c r="AJ65" s="319" t="str">
        <f t="shared" si="20"/>
        <v/>
      </c>
    </row>
    <row r="66" spans="1:37" s="104" customFormat="1" x14ac:dyDescent="0.3">
      <c r="A66" s="28" t="s">
        <v>19</v>
      </c>
      <c r="B66" s="320"/>
      <c r="C66" s="321"/>
      <c r="D66" s="310"/>
      <c r="E66" s="321"/>
      <c r="F66" s="311"/>
      <c r="G66" s="185"/>
      <c r="H66" s="186"/>
      <c r="I66" s="197"/>
      <c r="J66" s="186"/>
      <c r="K66" s="315"/>
      <c r="L66" s="185"/>
      <c r="M66" s="186"/>
      <c r="N66" s="197"/>
      <c r="O66" s="186"/>
      <c r="P66" s="315"/>
      <c r="Q66" s="185"/>
      <c r="R66" s="186"/>
      <c r="S66" s="197"/>
      <c r="T66" s="186"/>
      <c r="U66" s="315"/>
      <c r="V66" s="185"/>
      <c r="W66" s="186"/>
      <c r="X66" s="197"/>
      <c r="Y66" s="186"/>
      <c r="Z66" s="315"/>
      <c r="AA66" s="185"/>
      <c r="AB66" s="186"/>
      <c r="AC66" s="197"/>
      <c r="AD66" s="186"/>
      <c r="AE66" s="315"/>
      <c r="AF66" s="185"/>
      <c r="AG66" s="186"/>
      <c r="AH66" s="197"/>
      <c r="AI66" s="186"/>
      <c r="AJ66" s="315"/>
    </row>
    <row r="67" spans="1:37" s="104" customFormat="1" x14ac:dyDescent="0.3">
      <c r="A67" s="64" t="s">
        <v>96</v>
      </c>
      <c r="B67" s="320">
        <f>C67+E67</f>
        <v>0</v>
      </c>
      <c r="C67" s="321">
        <f>Dateneingabe!C30</f>
        <v>0</v>
      </c>
      <c r="D67" s="310" t="str">
        <f t="shared" ref="D67:D72" si="28">IFERROR(C67/B67,"")</f>
        <v/>
      </c>
      <c r="E67" s="321">
        <f>Dateneingabe!D30</f>
        <v>0</v>
      </c>
      <c r="F67" s="311" t="str">
        <f t="shared" ref="F67:F78" si="29">IFERROR(E67/B67,"")</f>
        <v/>
      </c>
      <c r="G67" s="185">
        <f>H67+J67</f>
        <v>0</v>
      </c>
      <c r="H67" s="186">
        <f>Dateneingabe!F30</f>
        <v>0</v>
      </c>
      <c r="I67" s="197" t="str">
        <f t="shared" ref="I67:I78" si="30">IFERROR(H67/G67,"")</f>
        <v/>
      </c>
      <c r="J67" s="186">
        <f>Dateneingabe!G30</f>
        <v>0</v>
      </c>
      <c r="K67" s="315" t="str">
        <f t="shared" ref="K67:K78" si="31">IFERROR(J67/G67,"")</f>
        <v/>
      </c>
      <c r="L67" s="185">
        <f>M67+O67</f>
        <v>0</v>
      </c>
      <c r="M67" s="186">
        <f>Dateneingabe!I30</f>
        <v>0</v>
      </c>
      <c r="N67" s="197" t="str">
        <f t="shared" ref="N67:N78" si="32">IFERROR(M67/L67,"")</f>
        <v/>
      </c>
      <c r="O67" s="186">
        <f>Dateneingabe!J30</f>
        <v>0</v>
      </c>
      <c r="P67" s="315" t="str">
        <f t="shared" ref="P67:P78" si="33">IFERROR(O67/L67,"")</f>
        <v/>
      </c>
      <c r="Q67" s="185">
        <f>R67+T67</f>
        <v>0</v>
      </c>
      <c r="R67" s="186">
        <f>Dateneingabe!L30</f>
        <v>0</v>
      </c>
      <c r="S67" s="197" t="str">
        <f t="shared" ref="S67:S78" si="34">IFERROR(R67/Q67,"")</f>
        <v/>
      </c>
      <c r="T67" s="186">
        <f>Dateneingabe!M30</f>
        <v>0</v>
      </c>
      <c r="U67" s="315" t="str">
        <f t="shared" ref="U67:U78" si="35">IFERROR(T67/Q67,"")</f>
        <v/>
      </c>
      <c r="V67" s="185">
        <f>W67+Y67</f>
        <v>0</v>
      </c>
      <c r="W67" s="186">
        <f>Dateneingabe!O30</f>
        <v>0</v>
      </c>
      <c r="X67" s="197" t="str">
        <f t="shared" ref="X67:X78" si="36">IFERROR(W67/V67,"")</f>
        <v/>
      </c>
      <c r="Y67" s="186">
        <f>Dateneingabe!P30</f>
        <v>0</v>
      </c>
      <c r="Z67" s="315" t="str">
        <f t="shared" ref="Z67:Z78" si="37">IFERROR(Y67/V67,"")</f>
        <v/>
      </c>
      <c r="AA67" s="185">
        <f>AB67+AD67</f>
        <v>0</v>
      </c>
      <c r="AB67" s="186">
        <f>Dateneingabe!R30</f>
        <v>0</v>
      </c>
      <c r="AC67" s="197" t="str">
        <f t="shared" ref="AC67:AC78" si="38">IFERROR(AB67/AA67,"")</f>
        <v/>
      </c>
      <c r="AD67" s="186">
        <f>Dateneingabe!S30</f>
        <v>0</v>
      </c>
      <c r="AE67" s="315" t="str">
        <f t="shared" ref="AE67:AE78" si="39">IFERROR(AD67/AA67,"")</f>
        <v/>
      </c>
      <c r="AF67" s="185">
        <f>AG67+AI67</f>
        <v>0</v>
      </c>
      <c r="AG67" s="186">
        <f>Dateneingabe!U30</f>
        <v>0</v>
      </c>
      <c r="AH67" s="197" t="str">
        <f t="shared" ref="AH67:AH78" si="40">IFERROR(AG67/AF67,"")</f>
        <v/>
      </c>
      <c r="AI67" s="186">
        <f>Dateneingabe!V33</f>
        <v>0</v>
      </c>
      <c r="AJ67" s="315" t="str">
        <f t="shared" ref="AJ67:AJ78" si="41">IFERROR(AI67/AF67,"")</f>
        <v/>
      </c>
    </row>
    <row r="68" spans="1:37" s="104" customFormat="1" x14ac:dyDescent="0.3">
      <c r="A68" s="64" t="s">
        <v>85</v>
      </c>
      <c r="B68" s="320">
        <f t="shared" ref="B68:B71" si="42">C68+E68</f>
        <v>0</v>
      </c>
      <c r="C68" s="321">
        <f>Dateneingabe!C31</f>
        <v>0</v>
      </c>
      <c r="D68" s="310" t="str">
        <f t="shared" si="28"/>
        <v/>
      </c>
      <c r="E68" s="321">
        <f>Dateneingabe!D31</f>
        <v>0</v>
      </c>
      <c r="F68" s="311" t="str">
        <f t="shared" si="29"/>
        <v/>
      </c>
      <c r="G68" s="185">
        <f t="shared" ref="G68:G70" si="43">H68+J68</f>
        <v>0</v>
      </c>
      <c r="H68" s="186">
        <f>Dateneingabe!F31</f>
        <v>0</v>
      </c>
      <c r="I68" s="197" t="str">
        <f t="shared" si="30"/>
        <v/>
      </c>
      <c r="J68" s="186">
        <f>Dateneingabe!G31</f>
        <v>0</v>
      </c>
      <c r="K68" s="315" t="str">
        <f t="shared" si="31"/>
        <v/>
      </c>
      <c r="L68" s="185">
        <f t="shared" ref="L68:L71" si="44">M68+O68</f>
        <v>0</v>
      </c>
      <c r="M68" s="186">
        <f>Dateneingabe!I31</f>
        <v>0</v>
      </c>
      <c r="N68" s="197" t="str">
        <f t="shared" si="32"/>
        <v/>
      </c>
      <c r="O68" s="186">
        <f>Dateneingabe!J31</f>
        <v>0</v>
      </c>
      <c r="P68" s="315" t="str">
        <f t="shared" si="33"/>
        <v/>
      </c>
      <c r="Q68" s="185">
        <f t="shared" ref="Q68:Q70" si="45">R68+T68</f>
        <v>0</v>
      </c>
      <c r="R68" s="186">
        <f>Dateneingabe!L31</f>
        <v>0</v>
      </c>
      <c r="S68" s="197" t="str">
        <f t="shared" si="34"/>
        <v/>
      </c>
      <c r="T68" s="186">
        <f>Dateneingabe!M31</f>
        <v>0</v>
      </c>
      <c r="U68" s="315" t="str">
        <f t="shared" si="35"/>
        <v/>
      </c>
      <c r="V68" s="185">
        <f t="shared" ref="V68:V70" si="46">W68+Y68</f>
        <v>0</v>
      </c>
      <c r="W68" s="186">
        <f>Dateneingabe!O31</f>
        <v>0</v>
      </c>
      <c r="X68" s="197" t="str">
        <f t="shared" si="36"/>
        <v/>
      </c>
      <c r="Y68" s="186">
        <f>Dateneingabe!P31</f>
        <v>0</v>
      </c>
      <c r="Z68" s="315" t="str">
        <f t="shared" si="37"/>
        <v/>
      </c>
      <c r="AA68" s="185">
        <f t="shared" ref="AA68:AA70" si="47">AB68+AD68</f>
        <v>0</v>
      </c>
      <c r="AB68" s="186">
        <f>Dateneingabe!R31</f>
        <v>0</v>
      </c>
      <c r="AC68" s="197" t="str">
        <f t="shared" si="38"/>
        <v/>
      </c>
      <c r="AD68" s="186">
        <f>Dateneingabe!S31</f>
        <v>0</v>
      </c>
      <c r="AE68" s="315" t="str">
        <f t="shared" si="39"/>
        <v/>
      </c>
      <c r="AF68" s="185">
        <f t="shared" ref="AF68:AF70" si="48">AG68+AI68</f>
        <v>0</v>
      </c>
      <c r="AG68" s="186">
        <f>Dateneingabe!U31</f>
        <v>0</v>
      </c>
      <c r="AH68" s="197" t="str">
        <f t="shared" si="40"/>
        <v/>
      </c>
      <c r="AI68" s="186">
        <f>Dateneingabe!V34</f>
        <v>0</v>
      </c>
      <c r="AJ68" s="315" t="str">
        <f t="shared" si="41"/>
        <v/>
      </c>
    </row>
    <row r="69" spans="1:37" s="104" customFormat="1" x14ac:dyDescent="0.3">
      <c r="A69" s="64" t="s">
        <v>86</v>
      </c>
      <c r="B69" s="320">
        <f t="shared" si="42"/>
        <v>3</v>
      </c>
      <c r="C69" s="321">
        <f>Dateneingabe!C32</f>
        <v>0</v>
      </c>
      <c r="D69" s="310">
        <f t="shared" si="28"/>
        <v>0</v>
      </c>
      <c r="E69" s="321">
        <f>Dateneingabe!D32</f>
        <v>3</v>
      </c>
      <c r="F69" s="311">
        <f t="shared" si="29"/>
        <v>1</v>
      </c>
      <c r="G69" s="185">
        <f t="shared" si="43"/>
        <v>0</v>
      </c>
      <c r="H69" s="186">
        <f>Dateneingabe!F32</f>
        <v>0</v>
      </c>
      <c r="I69" s="197" t="str">
        <f t="shared" si="30"/>
        <v/>
      </c>
      <c r="J69" s="186">
        <f>Dateneingabe!G32</f>
        <v>0</v>
      </c>
      <c r="K69" s="315" t="str">
        <f t="shared" si="31"/>
        <v/>
      </c>
      <c r="L69" s="185">
        <f t="shared" si="44"/>
        <v>8</v>
      </c>
      <c r="M69" s="186">
        <f>Dateneingabe!I32</f>
        <v>0</v>
      </c>
      <c r="N69" s="197">
        <f t="shared" si="32"/>
        <v>0</v>
      </c>
      <c r="O69" s="186">
        <f>Dateneingabe!J32</f>
        <v>8</v>
      </c>
      <c r="P69" s="315">
        <f t="shared" si="33"/>
        <v>1</v>
      </c>
      <c r="Q69" s="185">
        <f t="shared" si="45"/>
        <v>1</v>
      </c>
      <c r="R69" s="186">
        <f>Dateneingabe!L32</f>
        <v>0</v>
      </c>
      <c r="S69" s="197">
        <f t="shared" si="34"/>
        <v>0</v>
      </c>
      <c r="T69" s="186">
        <f>Dateneingabe!M32</f>
        <v>1</v>
      </c>
      <c r="U69" s="315">
        <f t="shared" si="35"/>
        <v>1</v>
      </c>
      <c r="V69" s="185">
        <f t="shared" si="46"/>
        <v>1</v>
      </c>
      <c r="W69" s="186">
        <f>Dateneingabe!O32</f>
        <v>1</v>
      </c>
      <c r="X69" s="197">
        <f t="shared" si="36"/>
        <v>1</v>
      </c>
      <c r="Y69" s="186">
        <f>Dateneingabe!P32</f>
        <v>0</v>
      </c>
      <c r="Z69" s="315">
        <f t="shared" si="37"/>
        <v>0</v>
      </c>
      <c r="AA69" s="185">
        <f t="shared" si="47"/>
        <v>2</v>
      </c>
      <c r="AB69" s="186">
        <f>Dateneingabe!R32</f>
        <v>2</v>
      </c>
      <c r="AC69" s="197">
        <f t="shared" si="38"/>
        <v>1</v>
      </c>
      <c r="AD69" s="186">
        <f>Dateneingabe!S32</f>
        <v>0</v>
      </c>
      <c r="AE69" s="315">
        <f t="shared" si="39"/>
        <v>0</v>
      </c>
      <c r="AF69" s="185">
        <f t="shared" si="48"/>
        <v>0</v>
      </c>
      <c r="AG69" s="186">
        <f>Dateneingabe!U32</f>
        <v>0</v>
      </c>
      <c r="AH69" s="197" t="str">
        <f t="shared" si="40"/>
        <v/>
      </c>
      <c r="AI69" s="186">
        <f>Dateneingabe!V35</f>
        <v>0</v>
      </c>
      <c r="AJ69" s="315" t="str">
        <f t="shared" si="41"/>
        <v/>
      </c>
    </row>
    <row r="70" spans="1:37" s="104" customFormat="1" x14ac:dyDescent="0.3">
      <c r="A70" s="64" t="s">
        <v>87</v>
      </c>
      <c r="B70" s="320">
        <f t="shared" si="42"/>
        <v>0</v>
      </c>
      <c r="C70" s="321">
        <f>Dateneingabe!C33</f>
        <v>0</v>
      </c>
      <c r="D70" s="310" t="str">
        <f t="shared" si="28"/>
        <v/>
      </c>
      <c r="E70" s="321">
        <f>Dateneingabe!D33</f>
        <v>0</v>
      </c>
      <c r="F70" s="311" t="str">
        <f t="shared" si="29"/>
        <v/>
      </c>
      <c r="G70" s="185">
        <f t="shared" si="43"/>
        <v>0</v>
      </c>
      <c r="H70" s="186">
        <f>Dateneingabe!F33</f>
        <v>0</v>
      </c>
      <c r="I70" s="197" t="str">
        <f t="shared" si="30"/>
        <v/>
      </c>
      <c r="J70" s="186">
        <f>Dateneingabe!G33</f>
        <v>0</v>
      </c>
      <c r="K70" s="315" t="str">
        <f t="shared" si="31"/>
        <v/>
      </c>
      <c r="L70" s="185">
        <f t="shared" si="44"/>
        <v>0</v>
      </c>
      <c r="M70" s="186">
        <f>Dateneingabe!I33</f>
        <v>0</v>
      </c>
      <c r="N70" s="197" t="str">
        <f t="shared" si="32"/>
        <v/>
      </c>
      <c r="O70" s="186">
        <f>Dateneingabe!J33</f>
        <v>0</v>
      </c>
      <c r="P70" s="315" t="str">
        <f t="shared" si="33"/>
        <v/>
      </c>
      <c r="Q70" s="185">
        <f t="shared" si="45"/>
        <v>2</v>
      </c>
      <c r="R70" s="186">
        <f>Dateneingabe!L33</f>
        <v>2</v>
      </c>
      <c r="S70" s="197">
        <f t="shared" si="34"/>
        <v>1</v>
      </c>
      <c r="T70" s="186">
        <f>Dateneingabe!M33</f>
        <v>0</v>
      </c>
      <c r="U70" s="315">
        <f t="shared" si="35"/>
        <v>0</v>
      </c>
      <c r="V70" s="185">
        <f t="shared" si="46"/>
        <v>0</v>
      </c>
      <c r="W70" s="186">
        <f>Dateneingabe!O33</f>
        <v>0</v>
      </c>
      <c r="X70" s="197" t="str">
        <f t="shared" si="36"/>
        <v/>
      </c>
      <c r="Y70" s="186">
        <f>Dateneingabe!P33</f>
        <v>0</v>
      </c>
      <c r="Z70" s="315" t="str">
        <f t="shared" si="37"/>
        <v/>
      </c>
      <c r="AA70" s="185">
        <f t="shared" si="47"/>
        <v>0</v>
      </c>
      <c r="AB70" s="186">
        <f>Dateneingabe!R33</f>
        <v>0</v>
      </c>
      <c r="AC70" s="197" t="str">
        <f t="shared" si="38"/>
        <v/>
      </c>
      <c r="AD70" s="186">
        <f>Dateneingabe!S33</f>
        <v>0</v>
      </c>
      <c r="AE70" s="315" t="str">
        <f t="shared" si="39"/>
        <v/>
      </c>
      <c r="AF70" s="185">
        <f t="shared" si="48"/>
        <v>0</v>
      </c>
      <c r="AG70" s="186">
        <f>Dateneingabe!U33</f>
        <v>0</v>
      </c>
      <c r="AH70" s="197" t="str">
        <f t="shared" si="40"/>
        <v/>
      </c>
      <c r="AI70" s="186">
        <f>Dateneingabe!V36</f>
        <v>0</v>
      </c>
      <c r="AJ70" s="315" t="str">
        <f t="shared" si="41"/>
        <v/>
      </c>
    </row>
    <row r="71" spans="1:37" s="104" customFormat="1" x14ac:dyDescent="0.3">
      <c r="A71" s="64" t="s">
        <v>88</v>
      </c>
      <c r="B71" s="320">
        <f t="shared" si="42"/>
        <v>0</v>
      </c>
      <c r="C71" s="321">
        <f>Dateneingabe!C34</f>
        <v>0</v>
      </c>
      <c r="D71" s="310" t="str">
        <f t="shared" si="28"/>
        <v/>
      </c>
      <c r="E71" s="321">
        <f>Dateneingabe!D34</f>
        <v>0</v>
      </c>
      <c r="F71" s="311" t="str">
        <f t="shared" si="29"/>
        <v/>
      </c>
      <c r="G71" s="185">
        <f>H71+J71</f>
        <v>0</v>
      </c>
      <c r="H71" s="186">
        <f>Dateneingabe!F34</f>
        <v>0</v>
      </c>
      <c r="I71" s="197" t="str">
        <f t="shared" si="30"/>
        <v/>
      </c>
      <c r="J71" s="186">
        <f>Dateneingabe!G34</f>
        <v>0</v>
      </c>
      <c r="K71" s="315" t="str">
        <f t="shared" si="31"/>
        <v/>
      </c>
      <c r="L71" s="185">
        <f t="shared" si="44"/>
        <v>0</v>
      </c>
      <c r="M71" s="186">
        <f>Dateneingabe!I34</f>
        <v>0</v>
      </c>
      <c r="N71" s="197" t="str">
        <f t="shared" si="32"/>
        <v/>
      </c>
      <c r="O71" s="186">
        <f>Dateneingabe!J34</f>
        <v>0</v>
      </c>
      <c r="P71" s="315" t="str">
        <f t="shared" si="33"/>
        <v/>
      </c>
      <c r="Q71" s="185">
        <f>R71+T71</f>
        <v>0</v>
      </c>
      <c r="R71" s="186">
        <f>Dateneingabe!L34</f>
        <v>0</v>
      </c>
      <c r="S71" s="197" t="str">
        <f t="shared" si="34"/>
        <v/>
      </c>
      <c r="T71" s="186">
        <f>Dateneingabe!M34</f>
        <v>0</v>
      </c>
      <c r="U71" s="315" t="str">
        <f t="shared" si="35"/>
        <v/>
      </c>
      <c r="V71" s="185">
        <f>W71+Y71</f>
        <v>0</v>
      </c>
      <c r="W71" s="186">
        <f>Dateneingabe!O34</f>
        <v>0</v>
      </c>
      <c r="X71" s="197" t="str">
        <f t="shared" si="36"/>
        <v/>
      </c>
      <c r="Y71" s="186">
        <f>Dateneingabe!P34</f>
        <v>0</v>
      </c>
      <c r="Z71" s="315" t="str">
        <f t="shared" si="37"/>
        <v/>
      </c>
      <c r="AA71" s="185">
        <f>AB71+AD71</f>
        <v>0</v>
      </c>
      <c r="AB71" s="186">
        <f>Dateneingabe!R34</f>
        <v>0</v>
      </c>
      <c r="AC71" s="197" t="str">
        <f t="shared" si="38"/>
        <v/>
      </c>
      <c r="AD71" s="186">
        <f>Dateneingabe!S34</f>
        <v>0</v>
      </c>
      <c r="AE71" s="315" t="str">
        <f t="shared" si="39"/>
        <v/>
      </c>
      <c r="AF71" s="185">
        <f>AG71+AI71</f>
        <v>0</v>
      </c>
      <c r="AG71" s="186">
        <f>Dateneingabe!U34</f>
        <v>0</v>
      </c>
      <c r="AH71" s="197" t="str">
        <f t="shared" si="40"/>
        <v/>
      </c>
      <c r="AI71" s="186">
        <f>Dateneingabe!V37</f>
        <v>0</v>
      </c>
      <c r="AJ71" s="315" t="str">
        <f t="shared" si="41"/>
        <v/>
      </c>
    </row>
    <row r="72" spans="1:37" s="104" customFormat="1" ht="14.5" thickBot="1" x14ac:dyDescent="0.35">
      <c r="A72" s="29" t="s">
        <v>14</v>
      </c>
      <c r="B72" s="316">
        <f>SUM(B67:B71)</f>
        <v>3</v>
      </c>
      <c r="C72" s="286">
        <f>SUM(C67:C71)</f>
        <v>0</v>
      </c>
      <c r="D72" s="317">
        <f t="shared" si="28"/>
        <v>0</v>
      </c>
      <c r="E72" s="286">
        <f>SUM(E67:E71)</f>
        <v>3</v>
      </c>
      <c r="F72" s="317">
        <f t="shared" si="29"/>
        <v>1</v>
      </c>
      <c r="G72" s="180">
        <f>SUM(G67:G71)</f>
        <v>0</v>
      </c>
      <c r="H72" s="181">
        <f>SUM(H67:H71)</f>
        <v>0</v>
      </c>
      <c r="I72" s="318" t="str">
        <f t="shared" si="30"/>
        <v/>
      </c>
      <c r="J72" s="181">
        <f>SUM(J67:J71)</f>
        <v>0</v>
      </c>
      <c r="K72" s="318" t="str">
        <f t="shared" si="31"/>
        <v/>
      </c>
      <c r="L72" s="180">
        <f>SUM(L67:L71)</f>
        <v>8</v>
      </c>
      <c r="M72" s="181">
        <f>SUM(M67:M71)</f>
        <v>0</v>
      </c>
      <c r="N72" s="318">
        <f t="shared" si="32"/>
        <v>0</v>
      </c>
      <c r="O72" s="181">
        <f>SUM(O67:O71)</f>
        <v>8</v>
      </c>
      <c r="P72" s="318">
        <f t="shared" si="33"/>
        <v>1</v>
      </c>
      <c r="Q72" s="180">
        <f>SUM(Q67:Q71)</f>
        <v>3</v>
      </c>
      <c r="R72" s="181">
        <f>SUM(R67:R71)</f>
        <v>2</v>
      </c>
      <c r="S72" s="318">
        <f t="shared" si="34"/>
        <v>0.66666666666666663</v>
      </c>
      <c r="T72" s="181">
        <f>SUM(T67:T71)</f>
        <v>1</v>
      </c>
      <c r="U72" s="318">
        <f t="shared" si="35"/>
        <v>0.33333333333333331</v>
      </c>
      <c r="V72" s="180">
        <f>SUM(V67:V71)</f>
        <v>1</v>
      </c>
      <c r="W72" s="181">
        <f>SUM(W67:W71)</f>
        <v>1</v>
      </c>
      <c r="X72" s="318">
        <f t="shared" si="36"/>
        <v>1</v>
      </c>
      <c r="Y72" s="181">
        <f>SUM(Y67:Y71)</f>
        <v>0</v>
      </c>
      <c r="Z72" s="318">
        <f t="shared" si="37"/>
        <v>0</v>
      </c>
      <c r="AA72" s="180">
        <f>SUM(AA67:AA71)</f>
        <v>2</v>
      </c>
      <c r="AB72" s="181">
        <f>SUM(AB67:AB71)</f>
        <v>2</v>
      </c>
      <c r="AC72" s="318">
        <f t="shared" si="38"/>
        <v>1</v>
      </c>
      <c r="AD72" s="181">
        <f>SUM(AD67:AD71)</f>
        <v>0</v>
      </c>
      <c r="AE72" s="318">
        <f t="shared" si="39"/>
        <v>0</v>
      </c>
      <c r="AF72" s="180">
        <f>SUM(AF67:AF71)</f>
        <v>0</v>
      </c>
      <c r="AG72" s="181">
        <f>SUM(AG67:AG71)</f>
        <v>0</v>
      </c>
      <c r="AH72" s="318" t="str">
        <f t="shared" si="40"/>
        <v/>
      </c>
      <c r="AI72" s="181">
        <f>SUM(AI67:AI71)</f>
        <v>0</v>
      </c>
      <c r="AJ72" s="319" t="str">
        <f t="shared" si="41"/>
        <v/>
      </c>
    </row>
    <row r="73" spans="1:37" s="104" customFormat="1" x14ac:dyDescent="0.3">
      <c r="A73" s="28" t="s">
        <v>20</v>
      </c>
      <c r="B73" s="320"/>
      <c r="C73" s="321"/>
      <c r="D73" s="310"/>
      <c r="E73" s="321"/>
      <c r="F73" s="646"/>
      <c r="G73" s="185"/>
      <c r="H73" s="186"/>
      <c r="I73" s="197"/>
      <c r="J73" s="186"/>
      <c r="K73" s="315"/>
      <c r="L73" s="185"/>
      <c r="M73" s="186"/>
      <c r="N73" s="197"/>
      <c r="O73" s="186"/>
      <c r="P73" s="315"/>
      <c r="Q73" s="185"/>
      <c r="R73" s="186"/>
      <c r="S73" s="197"/>
      <c r="T73" s="186"/>
      <c r="U73" s="315"/>
      <c r="V73" s="185"/>
      <c r="W73" s="186"/>
      <c r="X73" s="197"/>
      <c r="Y73" s="186"/>
      <c r="Z73" s="315"/>
      <c r="AA73" s="185"/>
      <c r="AB73" s="186"/>
      <c r="AC73" s="197"/>
      <c r="AD73" s="186"/>
      <c r="AE73" s="315"/>
      <c r="AF73" s="185"/>
      <c r="AG73" s="186"/>
      <c r="AH73" s="197"/>
      <c r="AI73" s="186"/>
      <c r="AJ73" s="315"/>
    </row>
    <row r="74" spans="1:37" s="104" customFormat="1" x14ac:dyDescent="0.3">
      <c r="A74" s="64" t="s">
        <v>88</v>
      </c>
      <c r="B74" s="320">
        <f>C74+E74</f>
        <v>25</v>
      </c>
      <c r="C74" s="321">
        <f>Dateneingabe!C36</f>
        <v>24</v>
      </c>
      <c r="D74" s="310">
        <f>IFERROR(C74/B74,"")</f>
        <v>0.96</v>
      </c>
      <c r="E74" s="321">
        <f>Dateneingabe!D36</f>
        <v>1</v>
      </c>
      <c r="F74" s="311">
        <f t="shared" si="29"/>
        <v>0.04</v>
      </c>
      <c r="G74" s="185">
        <f>H74+J74</f>
        <v>0</v>
      </c>
      <c r="H74" s="186">
        <f>Dateneingabe!F36</f>
        <v>0</v>
      </c>
      <c r="I74" s="197" t="str">
        <f t="shared" si="30"/>
        <v/>
      </c>
      <c r="J74" s="186">
        <f>Dateneingabe!G36</f>
        <v>0</v>
      </c>
      <c r="K74" s="315" t="str">
        <f t="shared" si="31"/>
        <v/>
      </c>
      <c r="L74" s="185">
        <f>M74+O74</f>
        <v>0</v>
      </c>
      <c r="M74" s="186">
        <f>Dateneingabe!I36</f>
        <v>0</v>
      </c>
      <c r="N74" s="197" t="str">
        <f t="shared" si="32"/>
        <v/>
      </c>
      <c r="O74" s="186">
        <f>Dateneingabe!J36</f>
        <v>0</v>
      </c>
      <c r="P74" s="315" t="str">
        <f t="shared" si="33"/>
        <v/>
      </c>
      <c r="Q74" s="185">
        <f>R74+T74</f>
        <v>2</v>
      </c>
      <c r="R74" s="186">
        <f>Dateneingabe!L36</f>
        <v>2</v>
      </c>
      <c r="S74" s="197">
        <f t="shared" si="34"/>
        <v>1</v>
      </c>
      <c r="T74" s="186">
        <f>Dateneingabe!M36</f>
        <v>0</v>
      </c>
      <c r="U74" s="315">
        <f t="shared" si="35"/>
        <v>0</v>
      </c>
      <c r="V74" s="185">
        <f>W74+Y74</f>
        <v>1</v>
      </c>
      <c r="W74" s="186">
        <f>Dateneingabe!O36</f>
        <v>1</v>
      </c>
      <c r="X74" s="197">
        <f t="shared" si="36"/>
        <v>1</v>
      </c>
      <c r="Y74" s="186">
        <f>Dateneingabe!P36</f>
        <v>0</v>
      </c>
      <c r="Z74" s="315">
        <f t="shared" si="37"/>
        <v>0</v>
      </c>
      <c r="AA74" s="185">
        <f>AB74+AD74</f>
        <v>0</v>
      </c>
      <c r="AB74" s="186">
        <f>Dateneingabe!R36</f>
        <v>0</v>
      </c>
      <c r="AC74" s="197" t="str">
        <f t="shared" si="38"/>
        <v/>
      </c>
      <c r="AD74" s="186">
        <f>Dateneingabe!S36</f>
        <v>0</v>
      </c>
      <c r="AE74" s="315" t="str">
        <f t="shared" si="39"/>
        <v/>
      </c>
      <c r="AF74" s="185">
        <f>AG74+AI74</f>
        <v>0</v>
      </c>
      <c r="AG74" s="186">
        <f>Dateneingabe!U36</f>
        <v>0</v>
      </c>
      <c r="AH74" s="197" t="str">
        <f t="shared" si="40"/>
        <v/>
      </c>
      <c r="AI74" s="186">
        <f>Dateneingabe!V36</f>
        <v>0</v>
      </c>
      <c r="AJ74" s="315" t="str">
        <f t="shared" si="41"/>
        <v/>
      </c>
    </row>
    <row r="75" spans="1:37" s="104" customFormat="1" x14ac:dyDescent="0.3">
      <c r="A75" s="64" t="s">
        <v>97</v>
      </c>
      <c r="B75" s="320">
        <f>C75+E75</f>
        <v>25</v>
      </c>
      <c r="C75" s="321">
        <f>Dateneingabe!C37</f>
        <v>25</v>
      </c>
      <c r="D75" s="310">
        <f>IFERROR(C75/B75,"")</f>
        <v>1</v>
      </c>
      <c r="E75" s="321">
        <f>Dateneingabe!D37</f>
        <v>0</v>
      </c>
      <c r="F75" s="311">
        <f t="shared" si="29"/>
        <v>0</v>
      </c>
      <c r="G75" s="185">
        <f>H75+J75</f>
        <v>0</v>
      </c>
      <c r="H75" s="186">
        <f>Dateneingabe!F37</f>
        <v>0</v>
      </c>
      <c r="I75" s="197" t="str">
        <f t="shared" si="30"/>
        <v/>
      </c>
      <c r="J75" s="186">
        <f>Dateneingabe!G37</f>
        <v>0</v>
      </c>
      <c r="K75" s="315" t="str">
        <f t="shared" si="31"/>
        <v/>
      </c>
      <c r="L75" s="185">
        <f>M75+O75</f>
        <v>0</v>
      </c>
      <c r="M75" s="186">
        <f>Dateneingabe!I37</f>
        <v>0</v>
      </c>
      <c r="N75" s="197" t="str">
        <f t="shared" si="32"/>
        <v/>
      </c>
      <c r="O75" s="186">
        <f>Dateneingabe!J37</f>
        <v>0</v>
      </c>
      <c r="P75" s="315" t="str">
        <f t="shared" si="33"/>
        <v/>
      </c>
      <c r="Q75" s="185">
        <f>R75+T75</f>
        <v>0</v>
      </c>
      <c r="R75" s="186">
        <f>Dateneingabe!L37</f>
        <v>0</v>
      </c>
      <c r="S75" s="197" t="str">
        <f t="shared" si="34"/>
        <v/>
      </c>
      <c r="T75" s="186">
        <f>Dateneingabe!M37</f>
        <v>0</v>
      </c>
      <c r="U75" s="315" t="str">
        <f t="shared" si="35"/>
        <v/>
      </c>
      <c r="V75" s="185">
        <f>W75+Y75</f>
        <v>0</v>
      </c>
      <c r="W75" s="186">
        <f>Dateneingabe!O37</f>
        <v>0</v>
      </c>
      <c r="X75" s="197" t="str">
        <f t="shared" si="36"/>
        <v/>
      </c>
      <c r="Y75" s="186">
        <f>Dateneingabe!P37</f>
        <v>0</v>
      </c>
      <c r="Z75" s="315" t="str">
        <f t="shared" si="37"/>
        <v/>
      </c>
      <c r="AA75" s="185">
        <f>AB75+AD75</f>
        <v>0</v>
      </c>
      <c r="AB75" s="186">
        <f>Dateneingabe!R37</f>
        <v>0</v>
      </c>
      <c r="AC75" s="197" t="str">
        <f t="shared" si="38"/>
        <v/>
      </c>
      <c r="AD75" s="186">
        <f>Dateneingabe!S37</f>
        <v>0</v>
      </c>
      <c r="AE75" s="315" t="str">
        <f t="shared" si="39"/>
        <v/>
      </c>
      <c r="AF75" s="185">
        <f>AG75+AI75</f>
        <v>0</v>
      </c>
      <c r="AG75" s="186">
        <f>Dateneingabe!U37</f>
        <v>0</v>
      </c>
      <c r="AH75" s="197" t="str">
        <f t="shared" si="40"/>
        <v/>
      </c>
      <c r="AI75" s="186">
        <f>Dateneingabe!V37</f>
        <v>0</v>
      </c>
      <c r="AJ75" s="315" t="str">
        <f t="shared" si="41"/>
        <v/>
      </c>
    </row>
    <row r="76" spans="1:37" s="104" customFormat="1" ht="14.5" thickBot="1" x14ac:dyDescent="0.35">
      <c r="A76" s="29" t="s">
        <v>14</v>
      </c>
      <c r="B76" s="316">
        <f>SUM(B74:B75)</f>
        <v>50</v>
      </c>
      <c r="C76" s="286">
        <f>SUM(C74:C75)</f>
        <v>49</v>
      </c>
      <c r="D76" s="317">
        <f>IFERROR(C76/B76,"")</f>
        <v>0.98</v>
      </c>
      <c r="E76" s="286">
        <f>SUM(E74:E75)</f>
        <v>1</v>
      </c>
      <c r="F76" s="317">
        <f t="shared" si="29"/>
        <v>0.02</v>
      </c>
      <c r="G76" s="316">
        <f>SUM(G74:G75)</f>
        <v>0</v>
      </c>
      <c r="H76" s="286">
        <f>SUM(H74:H75)</f>
        <v>0</v>
      </c>
      <c r="I76" s="317" t="str">
        <f t="shared" si="30"/>
        <v/>
      </c>
      <c r="J76" s="286">
        <f>SUM(J74:J75)</f>
        <v>0</v>
      </c>
      <c r="K76" s="317" t="str">
        <f t="shared" si="31"/>
        <v/>
      </c>
      <c r="L76" s="316">
        <f>SUM(L74:L75)</f>
        <v>0</v>
      </c>
      <c r="M76" s="286">
        <f>SUM(M74:M75)</f>
        <v>0</v>
      </c>
      <c r="N76" s="317" t="str">
        <f t="shared" si="32"/>
        <v/>
      </c>
      <c r="O76" s="286">
        <f>SUM(O74:O75)</f>
        <v>0</v>
      </c>
      <c r="P76" s="317" t="str">
        <f t="shared" si="33"/>
        <v/>
      </c>
      <c r="Q76" s="316">
        <f>SUM(Q74:Q75)</f>
        <v>2</v>
      </c>
      <c r="R76" s="286">
        <f>SUM(R74:R75)</f>
        <v>2</v>
      </c>
      <c r="S76" s="317">
        <f t="shared" si="34"/>
        <v>1</v>
      </c>
      <c r="T76" s="286">
        <f>SUM(T74:T75)</f>
        <v>0</v>
      </c>
      <c r="U76" s="317">
        <f t="shared" si="35"/>
        <v>0</v>
      </c>
      <c r="V76" s="316">
        <f>SUM(V74:V75)</f>
        <v>1</v>
      </c>
      <c r="W76" s="286">
        <f>SUM(W74:W75)</f>
        <v>1</v>
      </c>
      <c r="X76" s="317">
        <f t="shared" si="36"/>
        <v>1</v>
      </c>
      <c r="Y76" s="286">
        <f>SUM(Y74:Y75)</f>
        <v>0</v>
      </c>
      <c r="Z76" s="317">
        <f t="shared" si="37"/>
        <v>0</v>
      </c>
      <c r="AA76" s="316">
        <f>SUM(AA74:AA75)</f>
        <v>0</v>
      </c>
      <c r="AB76" s="286">
        <f>SUM(AB74:AB75)</f>
        <v>0</v>
      </c>
      <c r="AC76" s="317" t="str">
        <f t="shared" si="38"/>
        <v/>
      </c>
      <c r="AD76" s="286">
        <f>SUM(AD74:AD75)</f>
        <v>0</v>
      </c>
      <c r="AE76" s="317" t="str">
        <f t="shared" si="39"/>
        <v/>
      </c>
      <c r="AF76" s="316">
        <f>SUM(AF74:AF75)</f>
        <v>0</v>
      </c>
      <c r="AG76" s="286">
        <f>SUM(AG74:AG75)</f>
        <v>0</v>
      </c>
      <c r="AH76" s="317" t="str">
        <f t="shared" si="40"/>
        <v/>
      </c>
      <c r="AI76" s="286">
        <f>SUM(AI74:AI75)</f>
        <v>0</v>
      </c>
      <c r="AJ76" s="317" t="str">
        <f t="shared" si="41"/>
        <v/>
      </c>
      <c r="AK76" s="118"/>
    </row>
    <row r="77" spans="1:37" s="108" customFormat="1" ht="14.5" thickBot="1" x14ac:dyDescent="0.35">
      <c r="A77" s="307" t="s">
        <v>219</v>
      </c>
      <c r="B77" s="322">
        <f>C77+E77</f>
        <v>106</v>
      </c>
      <c r="C77" s="323">
        <f>Dateneingabe!C38</f>
        <v>26</v>
      </c>
      <c r="D77" s="324">
        <f>IFERROR(C77/B77,"")</f>
        <v>0.24528301886792453</v>
      </c>
      <c r="E77" s="323">
        <f>Dateneingabe!D38</f>
        <v>80</v>
      </c>
      <c r="F77" s="324">
        <f t="shared" si="29"/>
        <v>0.75471698113207553</v>
      </c>
      <c r="G77" s="325">
        <f>H77+J77</f>
        <v>3</v>
      </c>
      <c r="H77" s="326">
        <f>Dateneingabe!F38</f>
        <v>2</v>
      </c>
      <c r="I77" s="318">
        <f t="shared" si="30"/>
        <v>0.66666666666666663</v>
      </c>
      <c r="J77" s="183">
        <f>Dateneingabe!G38</f>
        <v>1</v>
      </c>
      <c r="K77" s="327">
        <f t="shared" si="31"/>
        <v>0.33333333333333331</v>
      </c>
      <c r="L77" s="325">
        <f>M77+O77</f>
        <v>0</v>
      </c>
      <c r="M77" s="183">
        <f>Dateneingabe!I38</f>
        <v>0</v>
      </c>
      <c r="N77" s="327" t="str">
        <f t="shared" si="32"/>
        <v/>
      </c>
      <c r="O77" s="183">
        <f>Dateneingabe!J38</f>
        <v>0</v>
      </c>
      <c r="P77" s="327" t="str">
        <f t="shared" si="33"/>
        <v/>
      </c>
      <c r="Q77" s="325">
        <f>R77+T77</f>
        <v>1</v>
      </c>
      <c r="R77" s="183">
        <f>Dateneingabe!L38</f>
        <v>1</v>
      </c>
      <c r="S77" s="327">
        <f t="shared" si="34"/>
        <v>1</v>
      </c>
      <c r="T77" s="183">
        <f>Dateneingabe!M38</f>
        <v>0</v>
      </c>
      <c r="U77" s="327">
        <f t="shared" si="35"/>
        <v>0</v>
      </c>
      <c r="V77" s="325">
        <f>W77+Y77</f>
        <v>0</v>
      </c>
      <c r="W77" s="183">
        <f>Dateneingabe!O38</f>
        <v>0</v>
      </c>
      <c r="X77" s="327" t="str">
        <f t="shared" si="36"/>
        <v/>
      </c>
      <c r="Y77" s="183">
        <f>Dateneingabe!P38</f>
        <v>0</v>
      </c>
      <c r="Z77" s="327" t="str">
        <f t="shared" si="37"/>
        <v/>
      </c>
      <c r="AA77" s="325">
        <f>AB77+AD77</f>
        <v>0</v>
      </c>
      <c r="AB77" s="183">
        <f>Dateneingabe!R38</f>
        <v>0</v>
      </c>
      <c r="AC77" s="327" t="str">
        <f t="shared" si="38"/>
        <v/>
      </c>
      <c r="AD77" s="183">
        <f>Dateneingabe!S38</f>
        <v>0</v>
      </c>
      <c r="AE77" s="327" t="str">
        <f t="shared" si="39"/>
        <v/>
      </c>
      <c r="AF77" s="325">
        <f>AG77+AI77</f>
        <v>0</v>
      </c>
      <c r="AG77" s="183">
        <f>Dateneingabe!U38</f>
        <v>0</v>
      </c>
      <c r="AH77" s="327" t="str">
        <f t="shared" si="40"/>
        <v/>
      </c>
      <c r="AI77" s="183">
        <f>Dateneingabe!V38</f>
        <v>0</v>
      </c>
      <c r="AJ77" s="328" t="str">
        <f t="shared" si="41"/>
        <v/>
      </c>
    </row>
    <row r="78" spans="1:37" s="104" customFormat="1" ht="28.5" thickBot="1" x14ac:dyDescent="0.35">
      <c r="A78" s="29" t="s">
        <v>149</v>
      </c>
      <c r="B78" s="180">
        <f>B58+B65+B72+B76+B77</f>
        <v>376</v>
      </c>
      <c r="C78" s="181">
        <f t="shared" ref="C78:AI78" si="49">C58+C65+C72+C76+C77</f>
        <v>246</v>
      </c>
      <c r="D78" s="329">
        <f>IFERROR(C78/B78,"")</f>
        <v>0.6542553191489362</v>
      </c>
      <c r="E78" s="181">
        <f t="shared" si="49"/>
        <v>130</v>
      </c>
      <c r="F78" s="330">
        <f t="shared" si="29"/>
        <v>0.34574468085106386</v>
      </c>
      <c r="G78" s="180">
        <f t="shared" si="49"/>
        <v>277</v>
      </c>
      <c r="H78" s="181">
        <f t="shared" si="49"/>
        <v>4</v>
      </c>
      <c r="I78" s="318">
        <f t="shared" si="30"/>
        <v>1.444043321299639E-2</v>
      </c>
      <c r="J78" s="181">
        <f t="shared" si="49"/>
        <v>273</v>
      </c>
      <c r="K78" s="319">
        <f t="shared" si="31"/>
        <v>0.98555956678700363</v>
      </c>
      <c r="L78" s="180">
        <f t="shared" si="49"/>
        <v>41</v>
      </c>
      <c r="M78" s="181">
        <f t="shared" si="49"/>
        <v>21</v>
      </c>
      <c r="N78" s="318">
        <f t="shared" si="32"/>
        <v>0.51219512195121952</v>
      </c>
      <c r="O78" s="181">
        <f t="shared" si="49"/>
        <v>20</v>
      </c>
      <c r="P78" s="319">
        <f t="shared" si="33"/>
        <v>0.48780487804878048</v>
      </c>
      <c r="Q78" s="180">
        <f t="shared" si="49"/>
        <v>36</v>
      </c>
      <c r="R78" s="181">
        <f t="shared" si="49"/>
        <v>30</v>
      </c>
      <c r="S78" s="318">
        <f t="shared" si="34"/>
        <v>0.83333333333333337</v>
      </c>
      <c r="T78" s="181">
        <f t="shared" si="49"/>
        <v>6</v>
      </c>
      <c r="U78" s="319">
        <f t="shared" si="35"/>
        <v>0.16666666666666666</v>
      </c>
      <c r="V78" s="180">
        <f t="shared" si="49"/>
        <v>48</v>
      </c>
      <c r="W78" s="181">
        <f t="shared" si="49"/>
        <v>5</v>
      </c>
      <c r="X78" s="318">
        <f t="shared" si="36"/>
        <v>0.10416666666666667</v>
      </c>
      <c r="Y78" s="181">
        <f t="shared" si="49"/>
        <v>43</v>
      </c>
      <c r="Z78" s="319">
        <f t="shared" si="37"/>
        <v>0.89583333333333337</v>
      </c>
      <c r="AA78" s="180">
        <f t="shared" si="49"/>
        <v>36</v>
      </c>
      <c r="AB78" s="181">
        <f t="shared" si="49"/>
        <v>24</v>
      </c>
      <c r="AC78" s="318">
        <f t="shared" si="38"/>
        <v>0.66666666666666663</v>
      </c>
      <c r="AD78" s="181">
        <f t="shared" si="49"/>
        <v>12</v>
      </c>
      <c r="AE78" s="319">
        <f t="shared" si="39"/>
        <v>0.33333333333333331</v>
      </c>
      <c r="AF78" s="180">
        <f t="shared" si="49"/>
        <v>27</v>
      </c>
      <c r="AG78" s="181">
        <f t="shared" si="49"/>
        <v>5</v>
      </c>
      <c r="AH78" s="318">
        <f t="shared" si="40"/>
        <v>0.18518518518518517</v>
      </c>
      <c r="AI78" s="181">
        <f t="shared" si="49"/>
        <v>22</v>
      </c>
      <c r="AJ78" s="319">
        <f t="shared" si="41"/>
        <v>0.81481481481481477</v>
      </c>
    </row>
    <row r="79" spans="1:37" s="104" customFormat="1" ht="13" x14ac:dyDescent="0.3">
      <c r="A79" s="105"/>
      <c r="B79" s="53"/>
      <c r="C79" s="53"/>
      <c r="D79" s="114"/>
      <c r="E79" s="53"/>
      <c r="F79" s="114"/>
      <c r="G79" s="53"/>
      <c r="H79" s="116"/>
      <c r="I79" s="117"/>
      <c r="J79" s="53"/>
      <c r="K79" s="110"/>
      <c r="L79" s="53"/>
      <c r="M79" s="53"/>
      <c r="N79" s="110"/>
      <c r="O79" s="53"/>
      <c r="P79" s="110"/>
      <c r="Q79" s="53"/>
      <c r="R79" s="53"/>
      <c r="S79" s="110"/>
      <c r="T79" s="53"/>
      <c r="U79" s="110"/>
      <c r="V79" s="53"/>
      <c r="W79" s="53"/>
      <c r="X79" s="110"/>
      <c r="Y79" s="53"/>
      <c r="Z79" s="110"/>
      <c r="AA79" s="53"/>
      <c r="AB79" s="53"/>
      <c r="AC79" s="110"/>
      <c r="AD79" s="53"/>
      <c r="AE79" s="110"/>
      <c r="AF79" s="53"/>
      <c r="AG79" s="53"/>
      <c r="AH79" s="110"/>
      <c r="AI79" s="53"/>
      <c r="AJ79" s="110"/>
    </row>
  </sheetData>
  <sheetProtection sheet="1" objects="1" scenarios="1" selectLockedCells="1"/>
  <mergeCells count="20">
    <mergeCell ref="B1:I1"/>
    <mergeCell ref="A3:K4"/>
    <mergeCell ref="R6:W7"/>
    <mergeCell ref="Y6:AD7"/>
    <mergeCell ref="L6:P7"/>
    <mergeCell ref="F6:I7"/>
    <mergeCell ref="A37:B37"/>
    <mergeCell ref="A31:B31"/>
    <mergeCell ref="G42:K42"/>
    <mergeCell ref="B42:F42"/>
    <mergeCell ref="AF42:AJ42"/>
    <mergeCell ref="AA42:AE42"/>
    <mergeCell ref="V42:Z42"/>
    <mergeCell ref="Q42:U42"/>
    <mergeCell ref="L42:P42"/>
    <mergeCell ref="A36:B36"/>
    <mergeCell ref="A35:B35"/>
    <mergeCell ref="A34:B34"/>
    <mergeCell ref="A33:B33"/>
    <mergeCell ref="A32:B32"/>
  </mergeCells>
  <dataValidations disablePrompts="1" count="1">
    <dataValidation type="whole" operator="greaterThanOrEqual" allowBlank="1" showInputMessage="1" showErrorMessage="1" errorTitle="Hinweis" error="Bitte geben Sie eine ganze Zahl größer oder gleich 0 ein." sqref="C45:C57" xr:uid="{00000000-0002-0000-0500-000000000000}">
      <formula1>0</formula1>
    </dataValidation>
  </dataValidations>
  <hyperlinks>
    <hyperlink ref="B1:I1" location="Übersicht!A1" display="zurück zur Übersicht" xr:uid="{00000000-0004-0000-0500-000000000000}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22"/>
  <sheetViews>
    <sheetView topLeftCell="A36" zoomScale="55" zoomScaleNormal="55" workbookViewId="0">
      <selection activeCell="P24" sqref="P24:V25"/>
    </sheetView>
  </sheetViews>
  <sheetFormatPr baseColWidth="10" defaultRowHeight="14" x14ac:dyDescent="0.3"/>
  <cols>
    <col min="1" max="1" width="23.58203125" customWidth="1"/>
    <col min="2" max="2" width="8.08203125" customWidth="1"/>
    <col min="3" max="3" width="8.5" bestFit="1" customWidth="1"/>
    <col min="4" max="4" width="12.58203125" bestFit="1" customWidth="1"/>
    <col min="5" max="5" width="11.58203125" bestFit="1" customWidth="1"/>
    <col min="6" max="6" width="8.08203125" bestFit="1" customWidth="1"/>
    <col min="7" max="7" width="7.58203125" bestFit="1" customWidth="1"/>
    <col min="8" max="8" width="8.5" customWidth="1"/>
    <col min="9" max="9" width="8.08203125" bestFit="1" customWidth="1"/>
    <col min="10" max="10" width="8.5" customWidth="1"/>
    <col min="11" max="11" width="8.08203125" bestFit="1" customWidth="1"/>
    <col min="12" max="12" width="7.58203125" bestFit="1" customWidth="1"/>
    <col min="13" max="13" width="8.5" customWidth="1"/>
    <col min="14" max="14" width="8.08203125" bestFit="1" customWidth="1"/>
    <col min="15" max="15" width="8.5" customWidth="1"/>
    <col min="16" max="16" width="8.08203125" bestFit="1" customWidth="1"/>
    <col min="17" max="17" width="7.58203125" bestFit="1" customWidth="1"/>
    <col min="18" max="18" width="8.5" customWidth="1"/>
    <col min="19" max="19" width="8.08203125" bestFit="1" customWidth="1"/>
    <col min="20" max="20" width="8.5" customWidth="1"/>
    <col min="21" max="21" width="8.08203125" bestFit="1" customWidth="1"/>
    <col min="22" max="22" width="7.58203125" bestFit="1" customWidth="1"/>
    <col min="23" max="23" width="8.5" customWidth="1"/>
    <col min="24" max="24" width="8.08203125" bestFit="1" customWidth="1"/>
    <col min="25" max="25" width="8.5" customWidth="1"/>
    <col min="26" max="26" width="8.08203125" bestFit="1" customWidth="1"/>
    <col min="27" max="27" width="7.58203125" bestFit="1" customWidth="1"/>
    <col min="28" max="28" width="8.5" customWidth="1"/>
    <col min="29" max="29" width="8.08203125" bestFit="1" customWidth="1"/>
    <col min="30" max="30" width="8.5" customWidth="1"/>
    <col min="31" max="31" width="8.08203125" bestFit="1" customWidth="1"/>
    <col min="32" max="32" width="7.58203125" bestFit="1" customWidth="1"/>
    <col min="33" max="33" width="8.5" customWidth="1"/>
    <col min="34" max="34" width="8.08203125" bestFit="1" customWidth="1"/>
    <col min="35" max="35" width="8.5" customWidth="1"/>
    <col min="36" max="36" width="8.08203125" bestFit="1" customWidth="1"/>
    <col min="38" max="38" width="8.5" customWidth="1"/>
    <col min="40" max="40" width="8.5" customWidth="1"/>
  </cols>
  <sheetData>
    <row r="1" spans="1:15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5" x14ac:dyDescent="0.3">
      <c r="A3" s="681" t="str">
        <f>Übersicht!B15</f>
        <v>3.1.3 Arbeitnehmerinnen/Arbeitnehmer</v>
      </c>
      <c r="B3" s="681"/>
      <c r="C3" s="681"/>
      <c r="D3" s="681"/>
      <c r="E3" s="681"/>
      <c r="F3" s="681"/>
      <c r="G3" s="681"/>
      <c r="H3" s="681"/>
      <c r="I3" s="681"/>
      <c r="J3" s="681"/>
    </row>
    <row r="4" spans="1:15" x14ac:dyDescent="0.3">
      <c r="A4" s="681"/>
      <c r="B4" s="681"/>
      <c r="C4" s="681"/>
      <c r="D4" s="681"/>
      <c r="E4" s="681"/>
      <c r="F4" s="681"/>
      <c r="G4" s="681"/>
      <c r="H4" s="681"/>
      <c r="I4" s="681"/>
      <c r="J4" s="681"/>
    </row>
    <row r="6" spans="1:15" ht="16" thickBot="1" x14ac:dyDescent="0.35">
      <c r="A6" s="1" t="s">
        <v>234</v>
      </c>
      <c r="K6" s="777" t="s">
        <v>235</v>
      </c>
      <c r="L6" s="777"/>
      <c r="M6" s="777"/>
      <c r="N6" s="777"/>
      <c r="O6" s="777"/>
    </row>
    <row r="7" spans="1:15" ht="28.5" thickBot="1" x14ac:dyDescent="0.35">
      <c r="A7" s="190"/>
      <c r="B7" s="289"/>
      <c r="C7" s="191" t="s">
        <v>14</v>
      </c>
      <c r="D7" s="191" t="s">
        <v>100</v>
      </c>
      <c r="E7" s="192" t="s">
        <v>99</v>
      </c>
      <c r="H7" s="62" t="s">
        <v>74</v>
      </c>
      <c r="I7" s="52" t="s">
        <v>75</v>
      </c>
    </row>
    <row r="8" spans="1:15" x14ac:dyDescent="0.3">
      <c r="A8" s="785" t="s">
        <v>21</v>
      </c>
      <c r="B8" s="786"/>
      <c r="C8" s="193">
        <f>H8+I8</f>
        <v>46</v>
      </c>
      <c r="D8" s="302">
        <f>IFERROR(I8/C8,"")</f>
        <v>0.13043478260869565</v>
      </c>
      <c r="E8" s="303">
        <f>IFERROR(H8/C8,"")</f>
        <v>0.86956521739130432</v>
      </c>
      <c r="H8" s="187">
        <f>C67+H67+M67+R67+W67+AB67+AG67+AL67</f>
        <v>40</v>
      </c>
      <c r="I8" s="188">
        <f>E67+J67+O67+T67+Y67+AD67+AI67+AN67</f>
        <v>6</v>
      </c>
    </row>
    <row r="9" spans="1:15" x14ac:dyDescent="0.3">
      <c r="A9" s="785" t="s">
        <v>22</v>
      </c>
      <c r="B9" s="786"/>
      <c r="C9" s="193">
        <f t="shared" ref="C9:C14" si="0">H9+I9</f>
        <v>49</v>
      </c>
      <c r="D9" s="302">
        <f t="shared" ref="D9:D15" si="1">IFERROR(I9/C9,"")</f>
        <v>0.14285714285714285</v>
      </c>
      <c r="E9" s="303">
        <f t="shared" ref="E9:E15" si="2">IFERROR(H9/C9,"")</f>
        <v>0.8571428571428571</v>
      </c>
      <c r="H9" s="187">
        <f>C76+H76+M76+R76+W76+AB76+AG76+AL76</f>
        <v>42</v>
      </c>
      <c r="I9" s="188">
        <f>E76+J76+O76+T76+Y76+AD76+AI76+AN76</f>
        <v>7</v>
      </c>
    </row>
    <row r="10" spans="1:15" x14ac:dyDescent="0.3">
      <c r="A10" s="785" t="s">
        <v>23</v>
      </c>
      <c r="B10" s="786"/>
      <c r="C10" s="193">
        <f t="shared" si="0"/>
        <v>30</v>
      </c>
      <c r="D10" s="302">
        <f t="shared" si="1"/>
        <v>0.46666666666666667</v>
      </c>
      <c r="E10" s="303">
        <f t="shared" si="2"/>
        <v>0.53333333333333333</v>
      </c>
      <c r="H10" s="187">
        <f>C85+H85+M85+R85+W85+AB85+AG85+AL85</f>
        <v>16</v>
      </c>
      <c r="I10" s="188">
        <f>E85+J85+O85+T85+Y85+AD85+AI85+AN85</f>
        <v>14</v>
      </c>
    </row>
    <row r="11" spans="1:15" x14ac:dyDescent="0.3">
      <c r="A11" s="785" t="s">
        <v>24</v>
      </c>
      <c r="B11" s="786"/>
      <c r="C11" s="193">
        <f t="shared" si="0"/>
        <v>22</v>
      </c>
      <c r="D11" s="302">
        <f t="shared" si="1"/>
        <v>0.5</v>
      </c>
      <c r="E11" s="303">
        <f t="shared" si="2"/>
        <v>0.5</v>
      </c>
      <c r="H11" s="187">
        <f>C93+H93+M93+R93+W93+AB93+AG93+AL93</f>
        <v>11</v>
      </c>
      <c r="I11" s="188">
        <f>E93+J93+O93+T93+Y93+AD93+AI93+AN93</f>
        <v>11</v>
      </c>
    </row>
    <row r="12" spans="1:15" x14ac:dyDescent="0.3">
      <c r="A12" s="194" t="s">
        <v>219</v>
      </c>
      <c r="B12" s="277"/>
      <c r="C12" s="193">
        <f t="shared" si="0"/>
        <v>11</v>
      </c>
      <c r="D12" s="302">
        <f t="shared" si="1"/>
        <v>0.45454545454545453</v>
      </c>
      <c r="E12" s="303">
        <f t="shared" si="2"/>
        <v>0.54545454545454541</v>
      </c>
      <c r="H12" s="187">
        <f>C94+H94+M94+R94+W94+AB94+AG94+AL94</f>
        <v>6</v>
      </c>
      <c r="I12" s="188">
        <f>E94+J94+O94+T94+Y94+AD94+AI94+AN94</f>
        <v>5</v>
      </c>
    </row>
    <row r="13" spans="1:15" x14ac:dyDescent="0.3">
      <c r="A13" s="194" t="s">
        <v>237</v>
      </c>
      <c r="B13" s="272"/>
      <c r="C13" s="193">
        <f>SUM(B49:B51)</f>
        <v>102</v>
      </c>
      <c r="D13" s="302">
        <f t="shared" si="1"/>
        <v>0.67647058823529416</v>
      </c>
      <c r="E13" s="303">
        <f t="shared" si="2"/>
        <v>0.3235294117647059</v>
      </c>
      <c r="H13" s="187">
        <f>C101+C112+C119+H101+H112+H119</f>
        <v>33</v>
      </c>
      <c r="I13" s="188">
        <f>E101+E112+E119+J101+J112+J119</f>
        <v>69</v>
      </c>
    </row>
    <row r="14" spans="1:15" ht="14.5" thickBot="1" x14ac:dyDescent="0.35">
      <c r="A14" s="782" t="s">
        <v>239</v>
      </c>
      <c r="B14" s="783"/>
      <c r="C14" s="144">
        <f t="shared" si="0"/>
        <v>27</v>
      </c>
      <c r="D14" s="302">
        <f t="shared" si="1"/>
        <v>0.1111111111111111</v>
      </c>
      <c r="E14" s="206">
        <f t="shared" si="2"/>
        <v>0.88888888888888884</v>
      </c>
      <c r="H14" s="187">
        <f>C121+H121</f>
        <v>24</v>
      </c>
      <c r="I14" s="188">
        <f>E121+J121</f>
        <v>3</v>
      </c>
    </row>
    <row r="15" spans="1:15" ht="14.5" thickBot="1" x14ac:dyDescent="0.35">
      <c r="A15" s="792" t="s">
        <v>238</v>
      </c>
      <c r="B15" s="793"/>
      <c r="C15" s="195">
        <f>SUM(C8:C14)</f>
        <v>287</v>
      </c>
      <c r="D15" s="207">
        <f t="shared" si="1"/>
        <v>0.40069686411149824</v>
      </c>
      <c r="E15" s="304">
        <f t="shared" si="2"/>
        <v>0.5993031358885017</v>
      </c>
      <c r="H15" s="189">
        <f>SUM(H8:H14)</f>
        <v>172</v>
      </c>
      <c r="I15" s="184">
        <f>SUM(I8:I14)</f>
        <v>115</v>
      </c>
    </row>
    <row r="16" spans="1:15" x14ac:dyDescent="0.3">
      <c r="A16" s="644"/>
      <c r="B16" s="644"/>
      <c r="C16" s="660">
        <f>C15</f>
        <v>287</v>
      </c>
      <c r="D16" s="661">
        <f>IFERROR(I15/C15*100,"")</f>
        <v>40.069686411149824</v>
      </c>
      <c r="E16" s="661">
        <f>IFERROR(H15/C15 *100,"")</f>
        <v>59.930313588850169</v>
      </c>
    </row>
    <row r="18" spans="1:30" ht="25" x14ac:dyDescent="0.5">
      <c r="B18" s="159"/>
      <c r="C18" s="159"/>
      <c r="D18" s="159"/>
      <c r="E18" s="159"/>
      <c r="F18" s="159"/>
      <c r="G18" s="159"/>
      <c r="H18" s="159"/>
      <c r="I18" s="159"/>
      <c r="J18" s="159"/>
      <c r="K18" s="159"/>
    </row>
    <row r="19" spans="1:30" ht="25" x14ac:dyDescent="0.5">
      <c r="B19" s="159"/>
      <c r="C19" s="159"/>
      <c r="D19" s="159"/>
      <c r="E19" s="159"/>
      <c r="F19" s="159"/>
      <c r="G19" s="159"/>
      <c r="H19" s="159"/>
      <c r="I19" s="159"/>
      <c r="J19" s="159"/>
      <c r="K19" s="159"/>
    </row>
    <row r="20" spans="1:30" ht="25" x14ac:dyDescent="0.5">
      <c r="B20" s="664"/>
      <c r="C20" s="664"/>
      <c r="D20" s="664"/>
      <c r="E20" s="664"/>
      <c r="F20" s="664"/>
      <c r="G20" s="664"/>
      <c r="H20" s="664"/>
      <c r="I20" s="664"/>
      <c r="J20" s="664"/>
      <c r="K20" s="664"/>
    </row>
    <row r="21" spans="1:30" ht="25" x14ac:dyDescent="0.5">
      <c r="B21" s="664"/>
      <c r="C21" s="664"/>
      <c r="D21" s="664"/>
      <c r="E21" s="664"/>
      <c r="F21" s="664"/>
      <c r="G21" s="664"/>
      <c r="H21" s="664"/>
      <c r="I21" s="664"/>
      <c r="J21" s="664"/>
      <c r="K21" s="664"/>
    </row>
    <row r="22" spans="1:30" ht="25" x14ac:dyDescent="0.5">
      <c r="B22" s="664"/>
      <c r="C22" s="664"/>
      <c r="D22" s="664"/>
      <c r="E22" s="664"/>
      <c r="F22" s="664"/>
      <c r="G22" s="664"/>
      <c r="H22" s="664"/>
      <c r="I22" s="664"/>
      <c r="J22" s="664"/>
      <c r="K22" s="664"/>
    </row>
    <row r="23" spans="1:30" ht="25" x14ac:dyDescent="0.5">
      <c r="B23" s="178"/>
      <c r="C23" s="178"/>
      <c r="D23" s="178"/>
      <c r="E23" s="178"/>
      <c r="F23" s="178"/>
      <c r="G23" s="178"/>
      <c r="H23" s="178"/>
      <c r="I23" s="178"/>
      <c r="J23" s="178"/>
      <c r="K23" s="178"/>
    </row>
    <row r="24" spans="1:30" ht="25.4" customHeight="1" thickBot="1" x14ac:dyDescent="0.35">
      <c r="A24" s="794" t="s">
        <v>345</v>
      </c>
      <c r="B24" s="794"/>
      <c r="C24" s="794"/>
      <c r="D24" s="794"/>
      <c r="E24" s="794"/>
      <c r="F24" s="794"/>
      <c r="G24" s="794"/>
      <c r="H24" s="794"/>
      <c r="I24" s="794"/>
      <c r="J24" s="794"/>
      <c r="K24" s="794"/>
      <c r="L24" s="794"/>
      <c r="M24" s="794"/>
      <c r="P24" s="791" t="s">
        <v>330</v>
      </c>
      <c r="Q24" s="791"/>
      <c r="R24" s="791"/>
      <c r="S24" s="791"/>
      <c r="T24" s="791"/>
      <c r="U24" s="791"/>
      <c r="V24" s="791"/>
      <c r="X24" s="791" t="s">
        <v>344</v>
      </c>
      <c r="Y24" s="791"/>
      <c r="Z24" s="791"/>
      <c r="AA24" s="791"/>
      <c r="AB24" s="791"/>
      <c r="AC24" s="791"/>
      <c r="AD24" s="791"/>
    </row>
    <row r="25" spans="1:30" ht="30" x14ac:dyDescent="0.5">
      <c r="A25" s="637"/>
      <c r="B25" s="638" t="s">
        <v>14</v>
      </c>
      <c r="C25" s="245" t="s">
        <v>100</v>
      </c>
      <c r="D25" s="202" t="s">
        <v>99</v>
      </c>
      <c r="E25" s="139"/>
      <c r="F25" s="178"/>
      <c r="G25" s="178"/>
      <c r="H25" s="178"/>
      <c r="I25" s="178"/>
      <c r="J25" s="178"/>
      <c r="P25" s="791"/>
      <c r="Q25" s="791"/>
      <c r="R25" s="791"/>
      <c r="S25" s="791"/>
      <c r="T25" s="791"/>
      <c r="U25" s="791"/>
      <c r="V25" s="791"/>
      <c r="X25" s="791"/>
      <c r="Y25" s="791"/>
      <c r="Z25" s="791"/>
      <c r="AA25" s="791"/>
      <c r="AB25" s="791"/>
      <c r="AC25" s="791"/>
      <c r="AD25" s="791"/>
    </row>
    <row r="26" spans="1:30" ht="25" x14ac:dyDescent="0.5">
      <c r="A26" s="639" t="s">
        <v>219</v>
      </c>
      <c r="B26" s="144">
        <f>C12</f>
        <v>11</v>
      </c>
      <c r="C26" s="205">
        <f>IFERROR(I12/C12,"")</f>
        <v>0.45454545454545453</v>
      </c>
      <c r="D26" s="206">
        <f>IFERROR(H12/C12,"")</f>
        <v>0.54545454545454541</v>
      </c>
      <c r="E26" s="139"/>
      <c r="F26" s="178"/>
      <c r="G26" s="178"/>
      <c r="H26" s="178"/>
      <c r="I26" s="178"/>
      <c r="J26" s="178"/>
    </row>
    <row r="27" spans="1:30" ht="25" x14ac:dyDescent="0.5">
      <c r="A27" s="639" t="s">
        <v>24</v>
      </c>
      <c r="B27" s="144">
        <f>C11</f>
        <v>22</v>
      </c>
      <c r="C27" s="205">
        <f>IFERROR(I11/C11,"")</f>
        <v>0.5</v>
      </c>
      <c r="D27" s="206">
        <f>IFERROR(H11/C11,"")</f>
        <v>0.5</v>
      </c>
      <c r="E27" s="139"/>
      <c r="F27" s="178"/>
      <c r="G27" s="178"/>
      <c r="H27" s="178"/>
      <c r="I27" s="178"/>
      <c r="J27" s="178"/>
    </row>
    <row r="28" spans="1:30" ht="25" x14ac:dyDescent="0.5">
      <c r="A28" s="639" t="s">
        <v>23</v>
      </c>
      <c r="B28" s="144">
        <f>C10</f>
        <v>30</v>
      </c>
      <c r="C28" s="205">
        <f>IFERROR(I10/C10,"")</f>
        <v>0.46666666666666667</v>
      </c>
      <c r="D28" s="206">
        <f>IFERROR(H10/C10,"")</f>
        <v>0.53333333333333333</v>
      </c>
      <c r="E28" s="139"/>
      <c r="F28" s="178"/>
      <c r="G28" s="178"/>
      <c r="H28" s="178"/>
      <c r="I28" s="178"/>
      <c r="J28" s="178"/>
    </row>
    <row r="29" spans="1:30" ht="25" x14ac:dyDescent="0.5">
      <c r="A29" s="639" t="s">
        <v>22</v>
      </c>
      <c r="B29" s="144">
        <f>C9</f>
        <v>49</v>
      </c>
      <c r="C29" s="205">
        <f>IFERROR(I9/C9,"")</f>
        <v>0.14285714285714285</v>
      </c>
      <c r="D29" s="206">
        <f>IFERROR(H9/C9,"")</f>
        <v>0.8571428571428571</v>
      </c>
      <c r="E29" s="139"/>
      <c r="F29" s="178"/>
      <c r="G29" s="178"/>
      <c r="H29" s="178"/>
      <c r="I29" s="178"/>
      <c r="J29" s="178"/>
    </row>
    <row r="30" spans="1:30" ht="25" x14ac:dyDescent="0.5">
      <c r="A30" s="639" t="s">
        <v>21</v>
      </c>
      <c r="B30" s="144">
        <f>C8</f>
        <v>46</v>
      </c>
      <c r="C30" s="205">
        <f>IFERROR(I8/C8,"")</f>
        <v>0.13043478260869565</v>
      </c>
      <c r="D30" s="206">
        <f>IFERROR(H8/C8,"")</f>
        <v>0.86956521739130432</v>
      </c>
      <c r="E30" s="139"/>
      <c r="F30" s="178"/>
      <c r="G30" s="178"/>
      <c r="H30" s="178"/>
      <c r="I30" s="178"/>
      <c r="J30" s="178"/>
    </row>
    <row r="31" spans="1:30" ht="25.5" thickBot="1" x14ac:dyDescent="0.55000000000000004">
      <c r="A31" s="331" t="s">
        <v>42</v>
      </c>
      <c r="B31" s="149">
        <f>SUM(B26:B30)</f>
        <v>158</v>
      </c>
      <c r="C31" s="207">
        <f>IFERROR(SUM(I8:I12)/B31,"")</f>
        <v>0.27215189873417722</v>
      </c>
      <c r="D31" s="208">
        <f>IFERROR(SUM(H8:H12)/B31,"")</f>
        <v>0.72784810126582278</v>
      </c>
      <c r="E31" s="139"/>
      <c r="F31" s="178"/>
      <c r="G31" s="178"/>
      <c r="H31" s="178"/>
      <c r="I31" s="178"/>
      <c r="J31" s="178"/>
    </row>
    <row r="32" spans="1:30" ht="25" x14ac:dyDescent="0.5">
      <c r="A32" s="644"/>
      <c r="B32" s="645">
        <f>B31</f>
        <v>158</v>
      </c>
      <c r="C32" s="645">
        <f>C31*100</f>
        <v>27.215189873417721</v>
      </c>
      <c r="D32" s="645">
        <f>D31*100</f>
        <v>72.784810126582272</v>
      </c>
      <c r="E32" s="139"/>
      <c r="F32" s="178"/>
      <c r="G32" s="178"/>
      <c r="H32" s="178"/>
      <c r="I32" s="178"/>
      <c r="J32" s="178"/>
    </row>
    <row r="33" spans="1:22" ht="25" x14ac:dyDescent="0.5">
      <c r="A33" s="671"/>
      <c r="B33" s="672"/>
      <c r="C33" s="672"/>
      <c r="D33" s="672"/>
      <c r="E33" s="493"/>
      <c r="F33" s="664"/>
      <c r="G33" s="664"/>
      <c r="H33" s="664"/>
      <c r="I33" s="664"/>
      <c r="J33" s="664"/>
    </row>
    <row r="34" spans="1:22" ht="25" x14ac:dyDescent="0.5">
      <c r="A34" s="671"/>
      <c r="B34" s="672"/>
      <c r="C34" s="672"/>
      <c r="D34" s="672"/>
      <c r="E34" s="493"/>
      <c r="F34" s="664"/>
      <c r="G34" s="664"/>
      <c r="H34" s="664"/>
      <c r="I34" s="664"/>
      <c r="J34" s="664"/>
    </row>
    <row r="35" spans="1:22" ht="25" x14ac:dyDescent="0.5">
      <c r="A35" s="671"/>
      <c r="B35" s="672"/>
      <c r="C35" s="672"/>
      <c r="D35" s="672"/>
      <c r="E35" s="493"/>
      <c r="F35" s="664"/>
      <c r="G35" s="664"/>
      <c r="H35" s="664"/>
      <c r="I35" s="664"/>
      <c r="J35" s="664"/>
    </row>
    <row r="36" spans="1:22" ht="25" x14ac:dyDescent="0.5">
      <c r="A36" s="671"/>
      <c r="B36" s="672"/>
      <c r="C36" s="672"/>
      <c r="D36" s="672"/>
      <c r="E36" s="493"/>
      <c r="F36" s="664"/>
      <c r="G36" s="664"/>
      <c r="H36" s="664"/>
      <c r="I36" s="664"/>
      <c r="J36" s="664"/>
    </row>
    <row r="37" spans="1:22" ht="25" x14ac:dyDescent="0.5">
      <c r="A37" s="671"/>
      <c r="B37" s="672"/>
      <c r="C37" s="672"/>
      <c r="D37" s="672"/>
      <c r="E37" s="493"/>
      <c r="F37" s="664"/>
      <c r="G37" s="664"/>
      <c r="H37" s="664"/>
      <c r="I37" s="664"/>
      <c r="J37" s="664"/>
    </row>
    <row r="38" spans="1:22" ht="25.5" thickBot="1" x14ac:dyDescent="0.55000000000000004">
      <c r="A38" s="1" t="s">
        <v>236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P38" s="791" t="s">
        <v>346</v>
      </c>
      <c r="Q38" s="791"/>
      <c r="R38" s="791"/>
      <c r="S38" s="791"/>
      <c r="T38" s="791"/>
      <c r="U38" s="791"/>
      <c r="V38" s="791"/>
    </row>
    <row r="39" spans="1:22" s="285" customFormat="1" x14ac:dyDescent="0.3">
      <c r="A39" s="395"/>
      <c r="B39" s="558" t="s">
        <v>42</v>
      </c>
      <c r="C39" s="558" t="s">
        <v>75</v>
      </c>
      <c r="D39" s="171" t="s">
        <v>74</v>
      </c>
      <c r="P39" s="791"/>
      <c r="Q39" s="791"/>
      <c r="R39" s="791"/>
      <c r="S39" s="791"/>
      <c r="T39" s="791"/>
      <c r="U39" s="791"/>
      <c r="V39" s="791"/>
    </row>
    <row r="40" spans="1:22" ht="25" x14ac:dyDescent="0.5">
      <c r="A40" s="364" t="s">
        <v>124</v>
      </c>
      <c r="B40" s="144">
        <f>SUM(C40:D40)</f>
        <v>70</v>
      </c>
      <c r="C40" s="144">
        <f>E122</f>
        <v>40</v>
      </c>
      <c r="D40" s="147">
        <f>C122</f>
        <v>30</v>
      </c>
      <c r="E40" s="178"/>
      <c r="F40" s="178"/>
      <c r="G40" s="178"/>
      <c r="H40" s="178"/>
      <c r="I40" s="178"/>
      <c r="J40" s="178"/>
      <c r="K40" s="178"/>
    </row>
    <row r="41" spans="1:22" ht="28" x14ac:dyDescent="0.5">
      <c r="A41" s="16" t="s">
        <v>212</v>
      </c>
      <c r="B41" s="144">
        <f>SUM(C41:D41)</f>
        <v>59</v>
      </c>
      <c r="C41" s="144">
        <f>J122</f>
        <v>32</v>
      </c>
      <c r="D41" s="147">
        <f>H122</f>
        <v>27</v>
      </c>
      <c r="E41" s="178"/>
      <c r="F41" s="178"/>
      <c r="G41" s="178"/>
      <c r="H41" s="178"/>
      <c r="I41" s="178"/>
      <c r="J41" s="178"/>
      <c r="K41" s="178"/>
    </row>
    <row r="42" spans="1:22" ht="25.5" thickBot="1" x14ac:dyDescent="0.55000000000000004">
      <c r="A42" s="365" t="s">
        <v>42</v>
      </c>
      <c r="B42" s="149">
        <f>SUM(B40:B41)</f>
        <v>129</v>
      </c>
      <c r="C42" s="149">
        <f t="shared" ref="C42:D42" si="3">SUM(C40:C41)</f>
        <v>72</v>
      </c>
      <c r="D42" s="168">
        <f t="shared" si="3"/>
        <v>57</v>
      </c>
      <c r="E42" s="178"/>
      <c r="F42" s="178"/>
      <c r="G42" s="178"/>
      <c r="H42" s="178"/>
      <c r="I42" s="178"/>
      <c r="J42" s="178"/>
      <c r="K42" s="178"/>
    </row>
    <row r="43" spans="1:22" ht="25" x14ac:dyDescent="0.5">
      <c r="A43" s="1"/>
      <c r="B43" s="178"/>
      <c r="C43" s="178"/>
      <c r="D43" s="178"/>
      <c r="E43" s="178"/>
      <c r="F43" s="178"/>
      <c r="G43" s="178"/>
      <c r="H43" s="178"/>
      <c r="I43" s="178"/>
      <c r="J43" s="178"/>
      <c r="K43" s="178"/>
    </row>
    <row r="44" spans="1:22" ht="25" x14ac:dyDescent="0.5">
      <c r="A44" s="1"/>
      <c r="B44" s="178"/>
      <c r="C44" s="178"/>
      <c r="D44" s="178"/>
      <c r="E44" s="178"/>
      <c r="F44" s="178"/>
      <c r="G44" s="178"/>
      <c r="H44" s="178"/>
      <c r="I44" s="178"/>
      <c r="J44" s="178"/>
      <c r="K44" s="178"/>
    </row>
    <row r="45" spans="1:22" ht="25" x14ac:dyDescent="0.5">
      <c r="A45" s="1"/>
      <c r="B45" s="178"/>
      <c r="C45" s="178"/>
      <c r="D45" s="178"/>
      <c r="E45" s="178"/>
      <c r="F45" s="178"/>
      <c r="G45" s="178"/>
      <c r="H45" s="178"/>
      <c r="I45" s="178"/>
      <c r="J45" s="178"/>
      <c r="K45" s="178"/>
    </row>
    <row r="46" spans="1:22" ht="25.4" customHeight="1" thickBot="1" x14ac:dyDescent="0.35">
      <c r="A46" s="795" t="s">
        <v>332</v>
      </c>
      <c r="B46" s="795"/>
      <c r="C46" s="795"/>
      <c r="D46" s="795"/>
      <c r="E46" s="795"/>
      <c r="F46" s="795"/>
      <c r="G46" s="795"/>
      <c r="H46" s="795"/>
      <c r="I46" s="795"/>
      <c r="J46" s="795"/>
      <c r="K46" s="795"/>
      <c r="L46" s="795"/>
      <c r="M46" s="795"/>
      <c r="N46" s="795"/>
    </row>
    <row r="47" spans="1:22" ht="30" x14ac:dyDescent="0.5">
      <c r="A47" s="266"/>
      <c r="B47" s="267" t="s">
        <v>14</v>
      </c>
      <c r="C47" s="245" t="s">
        <v>100</v>
      </c>
      <c r="D47" s="202" t="s">
        <v>99</v>
      </c>
      <c r="E47" s="178"/>
      <c r="F47" s="178"/>
      <c r="G47" s="178"/>
      <c r="H47" s="178"/>
      <c r="I47" s="178"/>
      <c r="J47" s="178"/>
      <c r="K47" s="178"/>
    </row>
    <row r="48" spans="1:22" ht="25" x14ac:dyDescent="0.5">
      <c r="A48" s="268" t="s">
        <v>219</v>
      </c>
      <c r="B48" s="144">
        <f>B121+G121</f>
        <v>27</v>
      </c>
      <c r="C48" s="205">
        <f>IFERROR((E121+J121)/B48,"")</f>
        <v>0.1111111111111111</v>
      </c>
      <c r="D48" s="206">
        <f>IFERROR((C121+H121)/B48,"")</f>
        <v>0.88888888888888884</v>
      </c>
      <c r="E48" s="562"/>
      <c r="F48" s="562"/>
      <c r="G48" s="562"/>
      <c r="H48" s="562"/>
      <c r="I48" s="562"/>
      <c r="J48" s="562"/>
      <c r="K48" s="562"/>
    </row>
    <row r="49" spans="1:41" ht="25" x14ac:dyDescent="0.5">
      <c r="A49" s="268" t="s">
        <v>24</v>
      </c>
      <c r="B49" s="144">
        <f>B119+G119</f>
        <v>3</v>
      </c>
      <c r="C49" s="205">
        <f>IFERROR((E119+J119)/B49,"")</f>
        <v>0.66666666666666663</v>
      </c>
      <c r="D49" s="206">
        <f>IFERROR((C119+H119)/B49,"")</f>
        <v>0.33333333333333331</v>
      </c>
      <c r="E49" s="178"/>
      <c r="F49" s="178"/>
      <c r="G49" s="178"/>
      <c r="H49" s="178"/>
      <c r="I49" s="178"/>
      <c r="J49" s="178"/>
      <c r="K49" s="178"/>
    </row>
    <row r="50" spans="1:41" ht="25" x14ac:dyDescent="0.5">
      <c r="A50" s="268" t="s">
        <v>23</v>
      </c>
      <c r="B50" s="144">
        <f>B112+G112</f>
        <v>20</v>
      </c>
      <c r="C50" s="205">
        <f>IFERROR((E112+J112)/B50,"")</f>
        <v>0.2</v>
      </c>
      <c r="D50" s="206">
        <f>IFERROR((C112+H112)/B50,"")</f>
        <v>0.8</v>
      </c>
      <c r="E50" s="178"/>
      <c r="F50" s="178"/>
      <c r="G50" s="178"/>
      <c r="H50" s="178"/>
      <c r="I50" s="178"/>
      <c r="J50" s="178"/>
      <c r="K50" s="178"/>
    </row>
    <row r="51" spans="1:41" ht="25" x14ac:dyDescent="0.5">
      <c r="A51" s="268" t="s">
        <v>22</v>
      </c>
      <c r="B51" s="144">
        <f>B101+G101</f>
        <v>79</v>
      </c>
      <c r="C51" s="205">
        <f>IFERROR((E101+J101)/B51,"")</f>
        <v>0.79746835443037978</v>
      </c>
      <c r="D51" s="206">
        <f>IFERROR((C101+H101)/B51,"")</f>
        <v>0.20253164556962025</v>
      </c>
      <c r="E51" s="178"/>
      <c r="F51" s="178"/>
      <c r="G51" s="178"/>
      <c r="H51" s="178"/>
      <c r="I51" s="178"/>
      <c r="J51" s="178"/>
      <c r="K51" s="178"/>
    </row>
    <row r="52" spans="1:41" ht="33.65" customHeight="1" thickBot="1" x14ac:dyDescent="0.55000000000000004">
      <c r="A52" s="331" t="s">
        <v>42</v>
      </c>
      <c r="B52" s="149">
        <f>B122+G122</f>
        <v>129</v>
      </c>
      <c r="C52" s="207">
        <f>IFERROR((E122+J122)/B52,"")</f>
        <v>0.55813953488372092</v>
      </c>
      <c r="D52" s="208">
        <f>IFERROR((C122+H122)/B52,"")</f>
        <v>0.44186046511627908</v>
      </c>
      <c r="E52" s="178"/>
      <c r="F52" s="178"/>
      <c r="G52" s="178"/>
      <c r="H52" s="178"/>
      <c r="I52" s="178"/>
      <c r="J52" s="178"/>
      <c r="K52" s="178"/>
    </row>
    <row r="53" spans="1:41" ht="25" x14ac:dyDescent="0.5">
      <c r="B53" s="178"/>
      <c r="C53" s="178"/>
      <c r="D53" s="178"/>
      <c r="E53" s="178"/>
      <c r="F53" s="178"/>
      <c r="G53" s="178"/>
      <c r="H53" s="178"/>
      <c r="I53" s="178"/>
      <c r="J53" s="178"/>
      <c r="K53" s="178"/>
    </row>
    <row r="54" spans="1:41" ht="25" x14ac:dyDescent="0.5">
      <c r="B54" s="178"/>
      <c r="C54" s="178"/>
      <c r="D54" s="178"/>
      <c r="E54" s="178"/>
      <c r="F54" s="178"/>
      <c r="G54" s="178"/>
      <c r="H54" s="178"/>
      <c r="I54" s="178"/>
      <c r="J54" s="178"/>
      <c r="K54" s="178"/>
    </row>
    <row r="55" spans="1:41" ht="25" x14ac:dyDescent="0.5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41" ht="14.5" thickBot="1" x14ac:dyDescent="0.35">
      <c r="A56" s="11"/>
      <c r="I56" s="109"/>
      <c r="K56" s="109"/>
      <c r="N56" s="109"/>
      <c r="P56" s="109"/>
      <c r="S56" s="109"/>
      <c r="U56" s="109"/>
      <c r="X56" s="109"/>
      <c r="Z56" s="109"/>
      <c r="AC56" s="109"/>
      <c r="AE56" s="109"/>
      <c r="AH56" s="109"/>
      <c r="AJ56" s="109"/>
    </row>
    <row r="57" spans="1:41" s="104" customFormat="1" ht="14.5" thickBot="1" x14ac:dyDescent="0.35">
      <c r="A57" s="15"/>
      <c r="B57" s="751" t="s">
        <v>107</v>
      </c>
      <c r="C57" s="713"/>
      <c r="D57" s="713"/>
      <c r="E57" s="713"/>
      <c r="F57" s="790"/>
      <c r="G57" s="751" t="s">
        <v>101</v>
      </c>
      <c r="H57" s="713"/>
      <c r="I57" s="713"/>
      <c r="J57" s="713"/>
      <c r="K57" s="790"/>
      <c r="L57" s="751" t="s">
        <v>103</v>
      </c>
      <c r="M57" s="713"/>
      <c r="N57" s="713"/>
      <c r="O57" s="713"/>
      <c r="P57" s="790"/>
      <c r="Q57" s="751" t="s">
        <v>104</v>
      </c>
      <c r="R57" s="713"/>
      <c r="S57" s="713"/>
      <c r="T57" s="713"/>
      <c r="U57" s="790"/>
      <c r="V57" s="751" t="s">
        <v>105</v>
      </c>
      <c r="W57" s="713"/>
      <c r="X57" s="713"/>
      <c r="Y57" s="713"/>
      <c r="Z57" s="790"/>
      <c r="AA57" s="751" t="s">
        <v>106</v>
      </c>
      <c r="AB57" s="713"/>
      <c r="AC57" s="713"/>
      <c r="AD57" s="713"/>
      <c r="AE57" s="790"/>
      <c r="AF57" s="751" t="s">
        <v>102</v>
      </c>
      <c r="AG57" s="713"/>
      <c r="AH57" s="713"/>
      <c r="AI57" s="713"/>
      <c r="AJ57" s="790"/>
      <c r="AK57" s="751" t="s">
        <v>174</v>
      </c>
      <c r="AL57" s="713"/>
      <c r="AM57" s="713"/>
      <c r="AN57" s="713"/>
      <c r="AO57" s="790"/>
    </row>
    <row r="58" spans="1:41" s="104" customFormat="1" ht="28.5" thickBot="1" x14ac:dyDescent="0.3">
      <c r="A58" s="46" t="s">
        <v>234</v>
      </c>
      <c r="B58" s="46" t="s">
        <v>14</v>
      </c>
      <c r="C58" s="47" t="s">
        <v>74</v>
      </c>
      <c r="D58" s="47" t="s">
        <v>99</v>
      </c>
      <c r="E58" s="47" t="s">
        <v>75</v>
      </c>
      <c r="F58" s="47" t="s">
        <v>100</v>
      </c>
      <c r="G58" s="46" t="s">
        <v>14</v>
      </c>
      <c r="H58" s="47" t="s">
        <v>74</v>
      </c>
      <c r="I58" s="305" t="s">
        <v>99</v>
      </c>
      <c r="J58" s="47" t="s">
        <v>75</v>
      </c>
      <c r="K58" s="305" t="s">
        <v>100</v>
      </c>
      <c r="L58" s="46" t="s">
        <v>14</v>
      </c>
      <c r="M58" s="47" t="s">
        <v>74</v>
      </c>
      <c r="N58" s="305" t="s">
        <v>99</v>
      </c>
      <c r="O58" s="47" t="s">
        <v>75</v>
      </c>
      <c r="P58" s="305" t="s">
        <v>100</v>
      </c>
      <c r="Q58" s="46" t="s">
        <v>14</v>
      </c>
      <c r="R58" s="47" t="s">
        <v>74</v>
      </c>
      <c r="S58" s="305" t="s">
        <v>99</v>
      </c>
      <c r="T58" s="47" t="s">
        <v>75</v>
      </c>
      <c r="U58" s="305" t="s">
        <v>100</v>
      </c>
      <c r="V58" s="46" t="s">
        <v>14</v>
      </c>
      <c r="W58" s="47" t="s">
        <v>74</v>
      </c>
      <c r="X58" s="305" t="s">
        <v>99</v>
      </c>
      <c r="Y58" s="47" t="s">
        <v>75</v>
      </c>
      <c r="Z58" s="305" t="s">
        <v>100</v>
      </c>
      <c r="AA58" s="46" t="s">
        <v>14</v>
      </c>
      <c r="AB58" s="47" t="s">
        <v>74</v>
      </c>
      <c r="AC58" s="305" t="s">
        <v>99</v>
      </c>
      <c r="AD58" s="47" t="s">
        <v>75</v>
      </c>
      <c r="AE58" s="305" t="s">
        <v>100</v>
      </c>
      <c r="AF58" s="46" t="s">
        <v>14</v>
      </c>
      <c r="AG58" s="47" t="s">
        <v>74</v>
      </c>
      <c r="AH58" s="305" t="s">
        <v>99</v>
      </c>
      <c r="AI58" s="47" t="s">
        <v>75</v>
      </c>
      <c r="AJ58" s="306" t="s">
        <v>100</v>
      </c>
      <c r="AK58" s="46" t="s">
        <v>14</v>
      </c>
      <c r="AL58" s="47" t="s">
        <v>74</v>
      </c>
      <c r="AM58" s="305" t="s">
        <v>99</v>
      </c>
      <c r="AN58" s="47" t="s">
        <v>75</v>
      </c>
      <c r="AO58" s="306" t="s">
        <v>100</v>
      </c>
    </row>
    <row r="59" spans="1:41" s="104" customFormat="1" x14ac:dyDescent="0.25">
      <c r="A59" s="28" t="str">
        <f>IF(Rahmenbedingungen!I16="","",Rahmenbedingungen!I16)</f>
        <v>Vgl. LG 2.2</v>
      </c>
      <c r="B59" s="308"/>
      <c r="C59" s="309"/>
      <c r="D59" s="310"/>
      <c r="E59" s="309"/>
      <c r="F59" s="311"/>
      <c r="G59" s="312"/>
      <c r="H59" s="239"/>
      <c r="I59" s="313"/>
      <c r="J59" s="239"/>
      <c r="K59" s="314"/>
      <c r="L59" s="312"/>
      <c r="M59" s="239"/>
      <c r="N59" s="313"/>
      <c r="O59" s="239"/>
      <c r="P59" s="314"/>
      <c r="Q59" s="312"/>
      <c r="R59" s="239"/>
      <c r="S59" s="313"/>
      <c r="T59" s="239"/>
      <c r="U59" s="314"/>
      <c r="V59" s="312"/>
      <c r="W59" s="239"/>
      <c r="X59" s="313"/>
      <c r="Y59" s="239"/>
      <c r="Z59" s="314"/>
      <c r="AA59" s="312"/>
      <c r="AB59" s="239"/>
      <c r="AC59" s="313"/>
      <c r="AD59" s="239"/>
      <c r="AE59" s="314"/>
      <c r="AF59" s="312"/>
      <c r="AG59" s="239"/>
      <c r="AH59" s="313"/>
      <c r="AI59" s="239"/>
      <c r="AJ59" s="314"/>
      <c r="AK59" s="312"/>
      <c r="AL59" s="239"/>
      <c r="AM59" s="313"/>
      <c r="AN59" s="239"/>
      <c r="AO59" s="314"/>
    </row>
    <row r="60" spans="1:41" s="104" customFormat="1" x14ac:dyDescent="0.3">
      <c r="A60" s="28" t="str">
        <f>IF(Rahmenbedingungen!I17="","",Rahmenbedingungen!I17)</f>
        <v>B- Besoldung analog</v>
      </c>
      <c r="B60" s="308">
        <f t="shared" ref="B60:B66" si="4">C60+E60</f>
        <v>0</v>
      </c>
      <c r="C60" s="309">
        <f>Dateneingabe!C46</f>
        <v>0</v>
      </c>
      <c r="D60" s="310" t="str">
        <f t="shared" ref="D60:D76" si="5">IFERROR(C60/B60,"")</f>
        <v/>
      </c>
      <c r="E60" s="309">
        <f>Dateneingabe!D46</f>
        <v>0</v>
      </c>
      <c r="F60" s="311" t="str">
        <f t="shared" ref="F60:F76" si="6">IFERROR(E60/B60,"")</f>
        <v/>
      </c>
      <c r="G60" s="185">
        <f t="shared" ref="G60:G66" si="7">H60+J60</f>
        <v>0</v>
      </c>
      <c r="H60" s="186">
        <f>Dateneingabe!F46</f>
        <v>0</v>
      </c>
      <c r="I60" s="197" t="str">
        <f t="shared" ref="I60:I73" si="8">IFERROR(H60/G60,"")</f>
        <v/>
      </c>
      <c r="J60" s="186">
        <f>Dateneingabe!G46</f>
        <v>0</v>
      </c>
      <c r="K60" s="315" t="str">
        <f t="shared" ref="K60:K73" si="9">IFERROR(J60/G60,"")</f>
        <v/>
      </c>
      <c r="L60" s="185">
        <f t="shared" ref="L60:L66" si="10">M60+O60</f>
        <v>0</v>
      </c>
      <c r="M60" s="186">
        <f>Dateneingabe!I46</f>
        <v>0</v>
      </c>
      <c r="N60" s="197" t="str">
        <f t="shared" ref="N60:N73" si="11">IFERROR(M60/L60,"")</f>
        <v/>
      </c>
      <c r="O60" s="186">
        <f>Dateneingabe!J46</f>
        <v>0</v>
      </c>
      <c r="P60" s="315" t="str">
        <f t="shared" ref="P60:P73" si="12">IFERROR(O60/L60,"")</f>
        <v/>
      </c>
      <c r="Q60" s="185">
        <f t="shared" ref="Q60:Q66" si="13">R60+T60</f>
        <v>0</v>
      </c>
      <c r="R60" s="186">
        <f>Dateneingabe!L46</f>
        <v>0</v>
      </c>
      <c r="S60" s="197" t="str">
        <f t="shared" ref="S60:S73" si="14">IFERROR(R60/Q60,"")</f>
        <v/>
      </c>
      <c r="T60" s="186">
        <f>Dateneingabe!M46</f>
        <v>0</v>
      </c>
      <c r="U60" s="315" t="str">
        <f t="shared" ref="U60:U73" si="15">IFERROR(T60/Q60,"")</f>
        <v/>
      </c>
      <c r="V60" s="185">
        <f t="shared" ref="V60:V66" si="16">W60+Y60</f>
        <v>0</v>
      </c>
      <c r="W60" s="186">
        <f>Dateneingabe!O46</f>
        <v>0</v>
      </c>
      <c r="X60" s="197" t="str">
        <f t="shared" ref="X60:X73" si="17">IFERROR(W60/V60,"")</f>
        <v/>
      </c>
      <c r="Y60" s="186">
        <f>Dateneingabe!P46</f>
        <v>0</v>
      </c>
      <c r="Z60" s="315" t="str">
        <f t="shared" ref="Z60:Z73" si="18">IFERROR(Y60/V60,"")</f>
        <v/>
      </c>
      <c r="AA60" s="185">
        <f t="shared" ref="AA60:AA66" si="19">AB60+AD60</f>
        <v>0</v>
      </c>
      <c r="AB60" s="186">
        <f>Dateneingabe!R46</f>
        <v>0</v>
      </c>
      <c r="AC60" s="197" t="str">
        <f t="shared" ref="AC60:AC73" si="20">IFERROR(AB60/AA60,"")</f>
        <v/>
      </c>
      <c r="AD60" s="186">
        <f>Dateneingabe!S46</f>
        <v>0</v>
      </c>
      <c r="AE60" s="315" t="str">
        <f t="shared" ref="AE60:AE73" si="21">IFERROR(AD60/AA60,"")</f>
        <v/>
      </c>
      <c r="AF60" s="185">
        <f t="shared" ref="AF60:AF66" si="22">AG60+AI60</f>
        <v>2</v>
      </c>
      <c r="AG60" s="186">
        <f>Dateneingabe!U46</f>
        <v>0</v>
      </c>
      <c r="AH60" s="197">
        <f t="shared" ref="AH60:AH73" si="23">IFERROR(AG60/AF60,"")</f>
        <v>0</v>
      </c>
      <c r="AI60" s="186">
        <f>Dateneingabe!V46</f>
        <v>2</v>
      </c>
      <c r="AJ60" s="315">
        <f t="shared" ref="AJ60:AJ73" si="24">IFERROR(AI60/AF60,"")</f>
        <v>1</v>
      </c>
      <c r="AK60" s="185">
        <f t="shared" ref="AK60:AK66" si="25">AL60+AN60</f>
        <v>2</v>
      </c>
      <c r="AL60" s="186">
        <f>Dateneingabe!X46</f>
        <v>0</v>
      </c>
      <c r="AM60" s="197">
        <f t="shared" ref="AM60:AM73" si="26">IFERROR(AL60/AK60,"")</f>
        <v>0</v>
      </c>
      <c r="AN60" s="186">
        <f>Dateneingabe!Y46</f>
        <v>2</v>
      </c>
      <c r="AO60" s="315">
        <f t="shared" ref="AO60:AO73" si="27">IFERROR(AN60/AK60,"")</f>
        <v>1</v>
      </c>
    </row>
    <row r="61" spans="1:41" s="104" customFormat="1" x14ac:dyDescent="0.3">
      <c r="A61" s="28" t="str">
        <f>IF(Rahmenbedingungen!I18="","",Rahmenbedingungen!I18)</f>
        <v>A 16 analog</v>
      </c>
      <c r="B61" s="308">
        <f t="shared" si="4"/>
        <v>0</v>
      </c>
      <c r="C61" s="309">
        <f>Dateneingabe!C47</f>
        <v>0</v>
      </c>
      <c r="D61" s="310" t="str">
        <f t="shared" si="5"/>
        <v/>
      </c>
      <c r="E61" s="309">
        <f>Dateneingabe!D47</f>
        <v>0</v>
      </c>
      <c r="F61" s="311" t="str">
        <f t="shared" si="6"/>
        <v/>
      </c>
      <c r="G61" s="185">
        <f t="shared" si="7"/>
        <v>0</v>
      </c>
      <c r="H61" s="186">
        <f>Dateneingabe!F47</f>
        <v>0</v>
      </c>
      <c r="I61" s="197" t="str">
        <f t="shared" si="8"/>
        <v/>
      </c>
      <c r="J61" s="186">
        <f>Dateneingabe!G47</f>
        <v>0</v>
      </c>
      <c r="K61" s="315" t="str">
        <f t="shared" si="9"/>
        <v/>
      </c>
      <c r="L61" s="185">
        <f t="shared" si="10"/>
        <v>0</v>
      </c>
      <c r="M61" s="186">
        <f>Dateneingabe!I47</f>
        <v>0</v>
      </c>
      <c r="N61" s="197" t="str">
        <f t="shared" si="11"/>
        <v/>
      </c>
      <c r="O61" s="186">
        <f>Dateneingabe!J47</f>
        <v>0</v>
      </c>
      <c r="P61" s="315" t="str">
        <f t="shared" si="12"/>
        <v/>
      </c>
      <c r="Q61" s="185">
        <f t="shared" si="13"/>
        <v>0</v>
      </c>
      <c r="R61" s="186">
        <f>Dateneingabe!L47</f>
        <v>0</v>
      </c>
      <c r="S61" s="197" t="str">
        <f t="shared" si="14"/>
        <v/>
      </c>
      <c r="T61" s="186">
        <f>Dateneingabe!M47</f>
        <v>0</v>
      </c>
      <c r="U61" s="315" t="str">
        <f t="shared" si="15"/>
        <v/>
      </c>
      <c r="V61" s="185">
        <f t="shared" si="16"/>
        <v>0</v>
      </c>
      <c r="W61" s="186">
        <f>Dateneingabe!O47</f>
        <v>0</v>
      </c>
      <c r="X61" s="197" t="str">
        <f t="shared" si="17"/>
        <v/>
      </c>
      <c r="Y61" s="186">
        <f>Dateneingabe!P47</f>
        <v>0</v>
      </c>
      <c r="Z61" s="315" t="str">
        <f t="shared" si="18"/>
        <v/>
      </c>
      <c r="AA61" s="185">
        <f t="shared" si="19"/>
        <v>0</v>
      </c>
      <c r="AB61" s="186">
        <f>Dateneingabe!R47</f>
        <v>0</v>
      </c>
      <c r="AC61" s="197" t="str">
        <f t="shared" si="20"/>
        <v/>
      </c>
      <c r="AD61" s="186">
        <f>Dateneingabe!S47</f>
        <v>0</v>
      </c>
      <c r="AE61" s="315" t="str">
        <f t="shared" si="21"/>
        <v/>
      </c>
      <c r="AF61" s="185">
        <f t="shared" si="22"/>
        <v>0</v>
      </c>
      <c r="AG61" s="186">
        <f>Dateneingabe!U47</f>
        <v>0</v>
      </c>
      <c r="AH61" s="197" t="str">
        <f t="shared" si="23"/>
        <v/>
      </c>
      <c r="AI61" s="186">
        <f>Dateneingabe!V47</f>
        <v>0</v>
      </c>
      <c r="AJ61" s="315" t="str">
        <f t="shared" si="24"/>
        <v/>
      </c>
      <c r="AK61" s="185">
        <f t="shared" si="25"/>
        <v>0</v>
      </c>
      <c r="AL61" s="186">
        <f>Dateneingabe!X47</f>
        <v>0</v>
      </c>
      <c r="AM61" s="197" t="str">
        <f t="shared" si="26"/>
        <v/>
      </c>
      <c r="AN61" s="186">
        <f>Dateneingabe!Y47</f>
        <v>0</v>
      </c>
      <c r="AO61" s="315" t="str">
        <f t="shared" si="27"/>
        <v/>
      </c>
    </row>
    <row r="62" spans="1:41" s="104" customFormat="1" x14ac:dyDescent="0.3">
      <c r="A62" s="28" t="str">
        <f>IF(Rahmenbedingungen!I19="","",Rahmenbedingungen!I19)</f>
        <v>E 15 Ü</v>
      </c>
      <c r="B62" s="308">
        <f t="shared" si="4"/>
        <v>2</v>
      </c>
      <c r="C62" s="309">
        <f>Dateneingabe!C48</f>
        <v>2</v>
      </c>
      <c r="D62" s="310">
        <f t="shared" si="5"/>
        <v>1</v>
      </c>
      <c r="E62" s="309">
        <f>Dateneingabe!D48</f>
        <v>0</v>
      </c>
      <c r="F62" s="311">
        <f t="shared" si="6"/>
        <v>0</v>
      </c>
      <c r="G62" s="185">
        <f t="shared" si="7"/>
        <v>24</v>
      </c>
      <c r="H62" s="186">
        <f>Dateneingabe!F48</f>
        <v>22</v>
      </c>
      <c r="I62" s="197">
        <f t="shared" si="8"/>
        <v>0.91666666666666663</v>
      </c>
      <c r="J62" s="186">
        <f>Dateneingabe!G48</f>
        <v>2</v>
      </c>
      <c r="K62" s="315">
        <f t="shared" si="9"/>
        <v>8.3333333333333329E-2</v>
      </c>
      <c r="L62" s="185">
        <f t="shared" si="10"/>
        <v>0</v>
      </c>
      <c r="M62" s="186">
        <f>Dateneingabe!I48</f>
        <v>0</v>
      </c>
      <c r="N62" s="197" t="str">
        <f t="shared" si="11"/>
        <v/>
      </c>
      <c r="O62" s="186">
        <f>Dateneingabe!J48</f>
        <v>0</v>
      </c>
      <c r="P62" s="315" t="str">
        <f t="shared" si="12"/>
        <v/>
      </c>
      <c r="Q62" s="185">
        <f t="shared" si="13"/>
        <v>0</v>
      </c>
      <c r="R62" s="186">
        <f>Dateneingabe!L48</f>
        <v>0</v>
      </c>
      <c r="S62" s="197" t="str">
        <f t="shared" si="14"/>
        <v/>
      </c>
      <c r="T62" s="186">
        <f>Dateneingabe!M48</f>
        <v>0</v>
      </c>
      <c r="U62" s="315" t="str">
        <f t="shared" si="15"/>
        <v/>
      </c>
      <c r="V62" s="185">
        <f t="shared" si="16"/>
        <v>0</v>
      </c>
      <c r="W62" s="186">
        <f>Dateneingabe!O48</f>
        <v>0</v>
      </c>
      <c r="X62" s="197" t="str">
        <f t="shared" si="17"/>
        <v/>
      </c>
      <c r="Y62" s="186">
        <f>Dateneingabe!P48</f>
        <v>0</v>
      </c>
      <c r="Z62" s="315" t="str">
        <f t="shared" si="18"/>
        <v/>
      </c>
      <c r="AA62" s="185">
        <f t="shared" si="19"/>
        <v>0</v>
      </c>
      <c r="AB62" s="186">
        <f>Dateneingabe!R48</f>
        <v>0</v>
      </c>
      <c r="AC62" s="197" t="str">
        <f t="shared" si="20"/>
        <v/>
      </c>
      <c r="AD62" s="186">
        <f>Dateneingabe!S48</f>
        <v>0</v>
      </c>
      <c r="AE62" s="315" t="str">
        <f t="shared" si="21"/>
        <v/>
      </c>
      <c r="AF62" s="185">
        <f t="shared" si="22"/>
        <v>0</v>
      </c>
      <c r="AG62" s="186">
        <f>Dateneingabe!U48</f>
        <v>0</v>
      </c>
      <c r="AH62" s="197" t="str">
        <f t="shared" si="23"/>
        <v/>
      </c>
      <c r="AI62" s="186">
        <f>Dateneingabe!V48</f>
        <v>0</v>
      </c>
      <c r="AJ62" s="315" t="str">
        <f t="shared" si="24"/>
        <v/>
      </c>
      <c r="AK62" s="185">
        <f t="shared" si="25"/>
        <v>0</v>
      </c>
      <c r="AL62" s="186">
        <f>Dateneingabe!X48</f>
        <v>0</v>
      </c>
      <c r="AM62" s="197" t="str">
        <f t="shared" si="26"/>
        <v/>
      </c>
      <c r="AN62" s="186">
        <f>Dateneingabe!Y48</f>
        <v>0</v>
      </c>
      <c r="AO62" s="315" t="str">
        <f t="shared" si="27"/>
        <v/>
      </c>
    </row>
    <row r="63" spans="1:41" s="104" customFormat="1" x14ac:dyDescent="0.3">
      <c r="A63" s="28" t="str">
        <f>IF(Rahmenbedingungen!I20="","",Rahmenbedingungen!I20)</f>
        <v>E 15</v>
      </c>
      <c r="B63" s="308">
        <f t="shared" si="4"/>
        <v>0</v>
      </c>
      <c r="C63" s="309">
        <f>Dateneingabe!C49</f>
        <v>0</v>
      </c>
      <c r="D63" s="310" t="str">
        <f t="shared" si="5"/>
        <v/>
      </c>
      <c r="E63" s="309">
        <f>Dateneingabe!D49</f>
        <v>0</v>
      </c>
      <c r="F63" s="311" t="str">
        <f t="shared" si="6"/>
        <v/>
      </c>
      <c r="G63" s="185">
        <f t="shared" si="7"/>
        <v>0</v>
      </c>
      <c r="H63" s="186">
        <f>Dateneingabe!F49</f>
        <v>0</v>
      </c>
      <c r="I63" s="197" t="str">
        <f t="shared" si="8"/>
        <v/>
      </c>
      <c r="J63" s="186">
        <f>Dateneingabe!G49</f>
        <v>0</v>
      </c>
      <c r="K63" s="315" t="str">
        <f t="shared" si="9"/>
        <v/>
      </c>
      <c r="L63" s="185">
        <f t="shared" si="10"/>
        <v>0</v>
      </c>
      <c r="M63" s="186">
        <f>Dateneingabe!I49</f>
        <v>0</v>
      </c>
      <c r="N63" s="197" t="str">
        <f t="shared" si="11"/>
        <v/>
      </c>
      <c r="O63" s="186">
        <f>Dateneingabe!J49</f>
        <v>0</v>
      </c>
      <c r="P63" s="315" t="str">
        <f t="shared" si="12"/>
        <v/>
      </c>
      <c r="Q63" s="185">
        <f t="shared" si="13"/>
        <v>0</v>
      </c>
      <c r="R63" s="186">
        <f>Dateneingabe!L49</f>
        <v>0</v>
      </c>
      <c r="S63" s="197" t="str">
        <f t="shared" si="14"/>
        <v/>
      </c>
      <c r="T63" s="186">
        <f>Dateneingabe!M49</f>
        <v>0</v>
      </c>
      <c r="U63" s="315" t="str">
        <f t="shared" si="15"/>
        <v/>
      </c>
      <c r="V63" s="185">
        <f t="shared" si="16"/>
        <v>0</v>
      </c>
      <c r="W63" s="186">
        <f>Dateneingabe!O49</f>
        <v>0</v>
      </c>
      <c r="X63" s="197" t="str">
        <f t="shared" si="17"/>
        <v/>
      </c>
      <c r="Y63" s="186">
        <f>Dateneingabe!P49</f>
        <v>0</v>
      </c>
      <c r="Z63" s="315" t="str">
        <f t="shared" si="18"/>
        <v/>
      </c>
      <c r="AA63" s="185">
        <f t="shared" si="19"/>
        <v>0</v>
      </c>
      <c r="AB63" s="186">
        <f>Dateneingabe!R49</f>
        <v>0</v>
      </c>
      <c r="AC63" s="197" t="str">
        <f t="shared" si="20"/>
        <v/>
      </c>
      <c r="AD63" s="186">
        <f>Dateneingabe!S49</f>
        <v>0</v>
      </c>
      <c r="AE63" s="315" t="str">
        <f t="shared" si="21"/>
        <v/>
      </c>
      <c r="AF63" s="185">
        <f t="shared" si="22"/>
        <v>0</v>
      </c>
      <c r="AG63" s="186">
        <f>Dateneingabe!U49</f>
        <v>0</v>
      </c>
      <c r="AH63" s="197" t="str">
        <f t="shared" si="23"/>
        <v/>
      </c>
      <c r="AI63" s="186">
        <f>Dateneingabe!V49</f>
        <v>0</v>
      </c>
      <c r="AJ63" s="315" t="str">
        <f t="shared" si="24"/>
        <v/>
      </c>
      <c r="AK63" s="185">
        <f t="shared" si="25"/>
        <v>0</v>
      </c>
      <c r="AL63" s="186">
        <f>Dateneingabe!X49</f>
        <v>0</v>
      </c>
      <c r="AM63" s="197" t="str">
        <f t="shared" si="26"/>
        <v/>
      </c>
      <c r="AN63" s="186">
        <f>Dateneingabe!Y49</f>
        <v>0</v>
      </c>
      <c r="AO63" s="315" t="str">
        <f t="shared" si="27"/>
        <v/>
      </c>
    </row>
    <row r="64" spans="1:41" s="104" customFormat="1" x14ac:dyDescent="0.3">
      <c r="A64" s="28" t="str">
        <f>IF(Rahmenbedingungen!I21="","",Rahmenbedingungen!I21)</f>
        <v>E 14</v>
      </c>
      <c r="B64" s="308">
        <f t="shared" si="4"/>
        <v>0</v>
      </c>
      <c r="C64" s="309">
        <f>Dateneingabe!C50</f>
        <v>0</v>
      </c>
      <c r="D64" s="310" t="str">
        <f t="shared" si="5"/>
        <v/>
      </c>
      <c r="E64" s="309">
        <f>Dateneingabe!D50</f>
        <v>0</v>
      </c>
      <c r="F64" s="311" t="str">
        <f t="shared" si="6"/>
        <v/>
      </c>
      <c r="G64" s="185">
        <f t="shared" si="7"/>
        <v>0</v>
      </c>
      <c r="H64" s="186">
        <f>Dateneingabe!F50</f>
        <v>0</v>
      </c>
      <c r="I64" s="197" t="str">
        <f t="shared" si="8"/>
        <v/>
      </c>
      <c r="J64" s="186">
        <f>Dateneingabe!G50</f>
        <v>0</v>
      </c>
      <c r="K64" s="315" t="str">
        <f t="shared" si="9"/>
        <v/>
      </c>
      <c r="L64" s="185">
        <f t="shared" si="10"/>
        <v>0</v>
      </c>
      <c r="M64" s="186">
        <f>Dateneingabe!I50</f>
        <v>0</v>
      </c>
      <c r="N64" s="197" t="str">
        <f t="shared" si="11"/>
        <v/>
      </c>
      <c r="O64" s="186">
        <f>Dateneingabe!J50</f>
        <v>0</v>
      </c>
      <c r="P64" s="315" t="str">
        <f t="shared" si="12"/>
        <v/>
      </c>
      <c r="Q64" s="185">
        <f t="shared" si="13"/>
        <v>0</v>
      </c>
      <c r="R64" s="186">
        <f>Dateneingabe!L50</f>
        <v>0</v>
      </c>
      <c r="S64" s="197" t="str">
        <f t="shared" si="14"/>
        <v/>
      </c>
      <c r="T64" s="186">
        <f>Dateneingabe!M50</f>
        <v>0</v>
      </c>
      <c r="U64" s="315" t="str">
        <f t="shared" si="15"/>
        <v/>
      </c>
      <c r="V64" s="185">
        <f t="shared" si="16"/>
        <v>0</v>
      </c>
      <c r="W64" s="186">
        <f>Dateneingabe!O50</f>
        <v>0</v>
      </c>
      <c r="X64" s="197" t="str">
        <f t="shared" si="17"/>
        <v/>
      </c>
      <c r="Y64" s="186">
        <f>Dateneingabe!P50</f>
        <v>0</v>
      </c>
      <c r="Z64" s="315" t="str">
        <f t="shared" si="18"/>
        <v/>
      </c>
      <c r="AA64" s="185">
        <f t="shared" si="19"/>
        <v>0</v>
      </c>
      <c r="AB64" s="186">
        <f>Dateneingabe!R50</f>
        <v>0</v>
      </c>
      <c r="AC64" s="197" t="str">
        <f t="shared" si="20"/>
        <v/>
      </c>
      <c r="AD64" s="186">
        <f>Dateneingabe!S50</f>
        <v>0</v>
      </c>
      <c r="AE64" s="315" t="str">
        <f t="shared" si="21"/>
        <v/>
      </c>
      <c r="AF64" s="185">
        <f t="shared" si="22"/>
        <v>0</v>
      </c>
      <c r="AG64" s="186">
        <f>Dateneingabe!U50</f>
        <v>0</v>
      </c>
      <c r="AH64" s="197" t="str">
        <f t="shared" si="23"/>
        <v/>
      </c>
      <c r="AI64" s="186">
        <f>Dateneingabe!V50</f>
        <v>0</v>
      </c>
      <c r="AJ64" s="315" t="str">
        <f t="shared" si="24"/>
        <v/>
      </c>
      <c r="AK64" s="185">
        <f t="shared" si="25"/>
        <v>15</v>
      </c>
      <c r="AL64" s="186">
        <f>Dateneingabe!X50</f>
        <v>15</v>
      </c>
      <c r="AM64" s="197">
        <f t="shared" si="26"/>
        <v>1</v>
      </c>
      <c r="AN64" s="186">
        <f>Dateneingabe!Y50</f>
        <v>0</v>
      </c>
      <c r="AO64" s="315">
        <f t="shared" si="27"/>
        <v>0</v>
      </c>
    </row>
    <row r="65" spans="1:41" s="104" customFormat="1" x14ac:dyDescent="0.3">
      <c r="A65" s="28" t="str">
        <f>IF(Rahmenbedingungen!I22="","",Rahmenbedingungen!I22)</f>
        <v>E 13</v>
      </c>
      <c r="B65" s="308">
        <f t="shared" si="4"/>
        <v>1</v>
      </c>
      <c r="C65" s="309">
        <f>Dateneingabe!C51</f>
        <v>1</v>
      </c>
      <c r="D65" s="310">
        <f t="shared" si="5"/>
        <v>1</v>
      </c>
      <c r="E65" s="309">
        <f>Dateneingabe!D51</f>
        <v>0</v>
      </c>
      <c r="F65" s="311">
        <f t="shared" si="6"/>
        <v>0</v>
      </c>
      <c r="G65" s="185">
        <f t="shared" si="7"/>
        <v>0</v>
      </c>
      <c r="H65" s="186">
        <f>Dateneingabe!F51</f>
        <v>0</v>
      </c>
      <c r="I65" s="197" t="str">
        <f t="shared" si="8"/>
        <v/>
      </c>
      <c r="J65" s="186">
        <f>Dateneingabe!G51</f>
        <v>0</v>
      </c>
      <c r="K65" s="315" t="str">
        <f t="shared" si="9"/>
        <v/>
      </c>
      <c r="L65" s="185">
        <f t="shared" si="10"/>
        <v>0</v>
      </c>
      <c r="M65" s="186">
        <f>Dateneingabe!I51</f>
        <v>0</v>
      </c>
      <c r="N65" s="197" t="str">
        <f t="shared" si="11"/>
        <v/>
      </c>
      <c r="O65" s="186">
        <f>Dateneingabe!J51</f>
        <v>0</v>
      </c>
      <c r="P65" s="315" t="str">
        <f t="shared" si="12"/>
        <v/>
      </c>
      <c r="Q65" s="185">
        <f t="shared" si="13"/>
        <v>0</v>
      </c>
      <c r="R65" s="186">
        <f>Dateneingabe!L51</f>
        <v>0</v>
      </c>
      <c r="S65" s="197" t="str">
        <f t="shared" si="14"/>
        <v/>
      </c>
      <c r="T65" s="186">
        <f>Dateneingabe!M51</f>
        <v>0</v>
      </c>
      <c r="U65" s="315" t="str">
        <f t="shared" si="15"/>
        <v/>
      </c>
      <c r="V65" s="185">
        <f t="shared" si="16"/>
        <v>0</v>
      </c>
      <c r="W65" s="186">
        <f>Dateneingabe!O51</f>
        <v>0</v>
      </c>
      <c r="X65" s="197" t="str">
        <f t="shared" si="17"/>
        <v/>
      </c>
      <c r="Y65" s="186">
        <f>Dateneingabe!P51</f>
        <v>0</v>
      </c>
      <c r="Z65" s="315" t="str">
        <f t="shared" si="18"/>
        <v/>
      </c>
      <c r="AA65" s="185">
        <f t="shared" si="19"/>
        <v>0</v>
      </c>
      <c r="AB65" s="186">
        <f>Dateneingabe!R51</f>
        <v>0</v>
      </c>
      <c r="AC65" s="197" t="str">
        <f t="shared" si="20"/>
        <v/>
      </c>
      <c r="AD65" s="186">
        <f>Dateneingabe!S51</f>
        <v>0</v>
      </c>
      <c r="AE65" s="315" t="str">
        <f t="shared" si="21"/>
        <v/>
      </c>
      <c r="AF65" s="185">
        <f t="shared" si="22"/>
        <v>0</v>
      </c>
      <c r="AG65" s="186">
        <f>Dateneingabe!U51</f>
        <v>0</v>
      </c>
      <c r="AH65" s="197" t="str">
        <f t="shared" si="23"/>
        <v/>
      </c>
      <c r="AI65" s="186">
        <f>Dateneingabe!V51</f>
        <v>0</v>
      </c>
      <c r="AJ65" s="315" t="str">
        <f t="shared" si="24"/>
        <v/>
      </c>
      <c r="AK65" s="185">
        <f t="shared" si="25"/>
        <v>0</v>
      </c>
      <c r="AL65" s="186">
        <f>Dateneingabe!X51</f>
        <v>0</v>
      </c>
      <c r="AM65" s="197" t="str">
        <f t="shared" si="26"/>
        <v/>
      </c>
      <c r="AN65" s="186">
        <f>Dateneingabe!Y51</f>
        <v>0</v>
      </c>
      <c r="AO65" s="315" t="str">
        <f t="shared" si="27"/>
        <v/>
      </c>
    </row>
    <row r="66" spans="1:41" s="104" customFormat="1" x14ac:dyDescent="0.3">
      <c r="A66" s="28" t="str">
        <f>IF(Rahmenbedingungen!I23="","",Rahmenbedingungen!I23)</f>
        <v/>
      </c>
      <c r="B66" s="308">
        <f t="shared" si="4"/>
        <v>0</v>
      </c>
      <c r="C66" s="309">
        <f>Dateneingabe!C52</f>
        <v>0</v>
      </c>
      <c r="D66" s="310" t="str">
        <f t="shared" si="5"/>
        <v/>
      </c>
      <c r="E66" s="309">
        <f>Dateneingabe!D52</f>
        <v>0</v>
      </c>
      <c r="F66" s="311" t="str">
        <f t="shared" si="6"/>
        <v/>
      </c>
      <c r="G66" s="185">
        <f t="shared" si="7"/>
        <v>0</v>
      </c>
      <c r="H66" s="186">
        <f>Dateneingabe!F52</f>
        <v>0</v>
      </c>
      <c r="I66" s="197" t="str">
        <f t="shared" si="8"/>
        <v/>
      </c>
      <c r="J66" s="186">
        <f>Dateneingabe!G52</f>
        <v>0</v>
      </c>
      <c r="K66" s="315" t="str">
        <f t="shared" si="9"/>
        <v/>
      </c>
      <c r="L66" s="185">
        <f t="shared" si="10"/>
        <v>0</v>
      </c>
      <c r="M66" s="186">
        <f>Dateneingabe!I52</f>
        <v>0</v>
      </c>
      <c r="N66" s="197" t="str">
        <f t="shared" si="11"/>
        <v/>
      </c>
      <c r="O66" s="186">
        <f>Dateneingabe!J52</f>
        <v>0</v>
      </c>
      <c r="P66" s="315" t="str">
        <f t="shared" si="12"/>
        <v/>
      </c>
      <c r="Q66" s="185">
        <f t="shared" si="13"/>
        <v>0</v>
      </c>
      <c r="R66" s="186">
        <f>Dateneingabe!L52</f>
        <v>0</v>
      </c>
      <c r="S66" s="197" t="str">
        <f t="shared" si="14"/>
        <v/>
      </c>
      <c r="T66" s="186">
        <f>Dateneingabe!M52</f>
        <v>0</v>
      </c>
      <c r="U66" s="315" t="str">
        <f t="shared" si="15"/>
        <v/>
      </c>
      <c r="V66" s="185">
        <f t="shared" si="16"/>
        <v>0</v>
      </c>
      <c r="W66" s="186">
        <f>Dateneingabe!O52</f>
        <v>0</v>
      </c>
      <c r="X66" s="197" t="str">
        <f t="shared" si="17"/>
        <v/>
      </c>
      <c r="Y66" s="186">
        <f>Dateneingabe!P52</f>
        <v>0</v>
      </c>
      <c r="Z66" s="315" t="str">
        <f t="shared" si="18"/>
        <v/>
      </c>
      <c r="AA66" s="185">
        <f t="shared" si="19"/>
        <v>0</v>
      </c>
      <c r="AB66" s="186">
        <f>Dateneingabe!R52</f>
        <v>0</v>
      </c>
      <c r="AC66" s="197" t="str">
        <f t="shared" si="20"/>
        <v/>
      </c>
      <c r="AD66" s="186">
        <f>Dateneingabe!S52</f>
        <v>0</v>
      </c>
      <c r="AE66" s="315" t="str">
        <f t="shared" si="21"/>
        <v/>
      </c>
      <c r="AF66" s="185">
        <f t="shared" si="22"/>
        <v>0</v>
      </c>
      <c r="AG66" s="186">
        <f>Dateneingabe!U52</f>
        <v>0</v>
      </c>
      <c r="AH66" s="197" t="str">
        <f t="shared" si="23"/>
        <v/>
      </c>
      <c r="AI66" s="186">
        <f>Dateneingabe!V52</f>
        <v>0</v>
      </c>
      <c r="AJ66" s="315" t="str">
        <f t="shared" si="24"/>
        <v/>
      </c>
      <c r="AK66" s="185">
        <f t="shared" si="25"/>
        <v>0</v>
      </c>
      <c r="AL66" s="186">
        <f>Dateneingabe!X52</f>
        <v>0</v>
      </c>
      <c r="AM66" s="197" t="str">
        <f t="shared" si="26"/>
        <v/>
      </c>
      <c r="AN66" s="186">
        <f>Dateneingabe!Y52</f>
        <v>0</v>
      </c>
      <c r="AO66" s="315" t="str">
        <f t="shared" si="27"/>
        <v/>
      </c>
    </row>
    <row r="67" spans="1:41" s="104" customFormat="1" ht="14.5" thickBot="1" x14ac:dyDescent="0.35">
      <c r="A67" s="29" t="s">
        <v>14</v>
      </c>
      <c r="B67" s="316">
        <f>SUM(B59:B66)</f>
        <v>3</v>
      </c>
      <c r="C67" s="286">
        <f>SUM(C59:C66)</f>
        <v>3</v>
      </c>
      <c r="D67" s="317">
        <f t="shared" si="5"/>
        <v>1</v>
      </c>
      <c r="E67" s="286">
        <f>SUM(E59:E66)</f>
        <v>0</v>
      </c>
      <c r="F67" s="317">
        <f t="shared" si="6"/>
        <v>0</v>
      </c>
      <c r="G67" s="316">
        <f>SUM(G59:G66)</f>
        <v>24</v>
      </c>
      <c r="H67" s="286">
        <f>SUM(H59:H66)</f>
        <v>22</v>
      </c>
      <c r="I67" s="317">
        <f t="shared" si="8"/>
        <v>0.91666666666666663</v>
      </c>
      <c r="J67" s="286">
        <f>SUM(J59:J66)</f>
        <v>2</v>
      </c>
      <c r="K67" s="317">
        <f t="shared" si="9"/>
        <v>8.3333333333333329E-2</v>
      </c>
      <c r="L67" s="316">
        <f>SUM(L59:L66)</f>
        <v>0</v>
      </c>
      <c r="M67" s="286">
        <f>SUM(M59:M66)</f>
        <v>0</v>
      </c>
      <c r="N67" s="317" t="str">
        <f t="shared" si="11"/>
        <v/>
      </c>
      <c r="O67" s="286">
        <f>SUM(O59:O66)</f>
        <v>0</v>
      </c>
      <c r="P67" s="317" t="str">
        <f t="shared" si="12"/>
        <v/>
      </c>
      <c r="Q67" s="316">
        <f>SUM(Q59:Q66)</f>
        <v>0</v>
      </c>
      <c r="R67" s="286">
        <f>SUM(R59:R66)</f>
        <v>0</v>
      </c>
      <c r="S67" s="317" t="str">
        <f t="shared" si="14"/>
        <v/>
      </c>
      <c r="T67" s="286">
        <f>SUM(T59:T66)</f>
        <v>0</v>
      </c>
      <c r="U67" s="317" t="str">
        <f t="shared" si="15"/>
        <v/>
      </c>
      <c r="V67" s="316">
        <f>SUM(V59:V66)</f>
        <v>0</v>
      </c>
      <c r="W67" s="286">
        <f>SUM(W59:W66)</f>
        <v>0</v>
      </c>
      <c r="X67" s="317" t="str">
        <f t="shared" si="17"/>
        <v/>
      </c>
      <c r="Y67" s="286">
        <f>SUM(Y59:Y66)</f>
        <v>0</v>
      </c>
      <c r="Z67" s="317" t="str">
        <f t="shared" si="18"/>
        <v/>
      </c>
      <c r="AA67" s="316">
        <f>SUM(AA59:AA66)</f>
        <v>0</v>
      </c>
      <c r="AB67" s="286">
        <f>SUM(AB59:AB66)</f>
        <v>0</v>
      </c>
      <c r="AC67" s="317" t="str">
        <f t="shared" si="20"/>
        <v/>
      </c>
      <c r="AD67" s="286">
        <f>SUM(AD59:AD66)</f>
        <v>0</v>
      </c>
      <c r="AE67" s="317" t="str">
        <f t="shared" si="21"/>
        <v/>
      </c>
      <c r="AF67" s="316">
        <f>SUM(AF59:AF66)</f>
        <v>2</v>
      </c>
      <c r="AG67" s="286">
        <f>SUM(AG59:AG66)</f>
        <v>0</v>
      </c>
      <c r="AH67" s="317">
        <f t="shared" si="23"/>
        <v>0</v>
      </c>
      <c r="AI67" s="286">
        <f>SUM(AI59:AI66)</f>
        <v>2</v>
      </c>
      <c r="AJ67" s="333">
        <f t="shared" si="24"/>
        <v>1</v>
      </c>
      <c r="AK67" s="316">
        <f>SUM(AK59:AK66)</f>
        <v>17</v>
      </c>
      <c r="AL67" s="316">
        <f>SUM(AL59:AL66)</f>
        <v>15</v>
      </c>
      <c r="AM67" s="317">
        <f t="shared" si="26"/>
        <v>0.88235294117647056</v>
      </c>
      <c r="AN67" s="286">
        <f>SUM(AN60:AN66)</f>
        <v>2</v>
      </c>
      <c r="AO67" s="333">
        <f t="shared" si="27"/>
        <v>0.11764705882352941</v>
      </c>
    </row>
    <row r="68" spans="1:41" s="104" customFormat="1" x14ac:dyDescent="0.3">
      <c r="A68" s="28" t="str">
        <f>IF(Rahmenbedingungen!I24="","",Rahmenbedingungen!I24)</f>
        <v>Vgl. LG 2.1</v>
      </c>
      <c r="B68" s="320"/>
      <c r="C68" s="321"/>
      <c r="D68" s="310"/>
      <c r="E68" s="321"/>
      <c r="F68" s="311"/>
      <c r="G68" s="185"/>
      <c r="H68" s="186"/>
      <c r="I68" s="197"/>
      <c r="J68" s="186"/>
      <c r="K68" s="315"/>
      <c r="L68" s="185"/>
      <c r="M68" s="186"/>
      <c r="N68" s="197"/>
      <c r="O68" s="186"/>
      <c r="P68" s="315"/>
      <c r="Q68" s="185"/>
      <c r="R68" s="186"/>
      <c r="S68" s="197"/>
      <c r="T68" s="186"/>
      <c r="U68" s="315"/>
      <c r="V68" s="185"/>
      <c r="W68" s="186"/>
      <c r="X68" s="197"/>
      <c r="Y68" s="186"/>
      <c r="Z68" s="315"/>
      <c r="AA68" s="185"/>
      <c r="AB68" s="186"/>
      <c r="AC68" s="197"/>
      <c r="AD68" s="186"/>
      <c r="AE68" s="315"/>
      <c r="AF68" s="185"/>
      <c r="AG68" s="186"/>
      <c r="AH68" s="197"/>
      <c r="AI68" s="186"/>
      <c r="AJ68" s="315"/>
      <c r="AK68" s="185"/>
      <c r="AL68" s="186"/>
      <c r="AM68" s="197"/>
      <c r="AN68" s="186"/>
      <c r="AO68" s="315"/>
    </row>
    <row r="69" spans="1:41" s="104" customFormat="1" x14ac:dyDescent="0.3">
      <c r="A69" s="28" t="str">
        <f>IF(Rahmenbedingungen!I25="","",Rahmenbedingungen!I25)</f>
        <v>E 12</v>
      </c>
      <c r="B69" s="320">
        <f t="shared" ref="B69:B75" si="28">C69+E69</f>
        <v>0</v>
      </c>
      <c r="C69" s="321">
        <f>Dateneingabe!C54</f>
        <v>0</v>
      </c>
      <c r="D69" s="310" t="str">
        <f t="shared" si="5"/>
        <v/>
      </c>
      <c r="E69" s="321">
        <f>Dateneingabe!D54</f>
        <v>0</v>
      </c>
      <c r="F69" s="311" t="str">
        <f t="shared" si="6"/>
        <v/>
      </c>
      <c r="G69" s="185">
        <f t="shared" ref="G69:G75" si="29">H69+J69</f>
        <v>0</v>
      </c>
      <c r="H69" s="186">
        <f>Dateneingabe!F54</f>
        <v>0</v>
      </c>
      <c r="I69" s="197" t="str">
        <f t="shared" si="8"/>
        <v/>
      </c>
      <c r="J69" s="186">
        <f>Dateneingabe!G54</f>
        <v>0</v>
      </c>
      <c r="K69" s="315" t="str">
        <f t="shared" si="9"/>
        <v/>
      </c>
      <c r="L69" s="185">
        <f t="shared" ref="L69:L75" si="30">M69+O69</f>
        <v>0</v>
      </c>
      <c r="M69" s="186">
        <f>Dateneingabe!I54</f>
        <v>0</v>
      </c>
      <c r="N69" s="197" t="str">
        <f t="shared" si="11"/>
        <v/>
      </c>
      <c r="O69" s="186">
        <f>Dateneingabe!J54</f>
        <v>0</v>
      </c>
      <c r="P69" s="315" t="str">
        <f t="shared" si="12"/>
        <v/>
      </c>
      <c r="Q69" s="185">
        <f t="shared" ref="Q69:Q75" si="31">R69+T69</f>
        <v>0</v>
      </c>
      <c r="R69" s="186">
        <f>Dateneingabe!L54</f>
        <v>0</v>
      </c>
      <c r="S69" s="197" t="str">
        <f t="shared" si="14"/>
        <v/>
      </c>
      <c r="T69" s="186">
        <f>Dateneingabe!M54</f>
        <v>0</v>
      </c>
      <c r="U69" s="315" t="str">
        <f t="shared" si="15"/>
        <v/>
      </c>
      <c r="V69" s="185">
        <f t="shared" ref="V69:V75" si="32">W69+Y69</f>
        <v>0</v>
      </c>
      <c r="W69" s="186">
        <f>Dateneingabe!O54</f>
        <v>0</v>
      </c>
      <c r="X69" s="197" t="str">
        <f t="shared" si="17"/>
        <v/>
      </c>
      <c r="Y69" s="186">
        <f>Dateneingabe!P54</f>
        <v>0</v>
      </c>
      <c r="Z69" s="315" t="str">
        <f t="shared" si="18"/>
        <v/>
      </c>
      <c r="AA69" s="185">
        <f t="shared" ref="AA69:AA75" si="33">AB69+AD69</f>
        <v>0</v>
      </c>
      <c r="AB69" s="186">
        <f>Dateneingabe!R54</f>
        <v>0</v>
      </c>
      <c r="AC69" s="197" t="str">
        <f t="shared" si="20"/>
        <v/>
      </c>
      <c r="AD69" s="186">
        <f>Dateneingabe!S54</f>
        <v>0</v>
      </c>
      <c r="AE69" s="315" t="str">
        <f t="shared" si="21"/>
        <v/>
      </c>
      <c r="AF69" s="185">
        <f t="shared" ref="AF69:AF75" si="34">AG69+AI69</f>
        <v>0</v>
      </c>
      <c r="AG69" s="186">
        <f>Dateneingabe!U54</f>
        <v>0</v>
      </c>
      <c r="AH69" s="197" t="str">
        <f t="shared" si="23"/>
        <v/>
      </c>
      <c r="AI69" s="186">
        <f>Dateneingabe!V54</f>
        <v>0</v>
      </c>
      <c r="AJ69" s="315" t="str">
        <f t="shared" si="24"/>
        <v/>
      </c>
      <c r="AK69" s="185">
        <f t="shared" ref="AK69:AK75" si="35">AL69+AN69</f>
        <v>0</v>
      </c>
      <c r="AL69" s="186">
        <f>Dateneingabe!X54</f>
        <v>0</v>
      </c>
      <c r="AM69" s="197" t="str">
        <f t="shared" si="26"/>
        <v/>
      </c>
      <c r="AN69" s="186">
        <f>Dateneingabe!Y54</f>
        <v>0</v>
      </c>
      <c r="AO69" s="315" t="str">
        <f t="shared" si="27"/>
        <v/>
      </c>
    </row>
    <row r="70" spans="1:41" s="104" customFormat="1" x14ac:dyDescent="0.3">
      <c r="A70" s="28" t="str">
        <f>IF(Rahmenbedingungen!I26="","",Rahmenbedingungen!I26)</f>
        <v>E 11</v>
      </c>
      <c r="B70" s="320">
        <f t="shared" si="28"/>
        <v>1</v>
      </c>
      <c r="C70" s="321">
        <f>Dateneingabe!C55</f>
        <v>1</v>
      </c>
      <c r="D70" s="310">
        <f t="shared" si="5"/>
        <v>1</v>
      </c>
      <c r="E70" s="321">
        <f>Dateneingabe!D55</f>
        <v>0</v>
      </c>
      <c r="F70" s="311">
        <f t="shared" si="6"/>
        <v>0</v>
      </c>
      <c r="G70" s="185">
        <f t="shared" si="29"/>
        <v>0</v>
      </c>
      <c r="H70" s="186">
        <f>Dateneingabe!F55</f>
        <v>0</v>
      </c>
      <c r="I70" s="197" t="str">
        <f t="shared" si="8"/>
        <v/>
      </c>
      <c r="J70" s="186">
        <f>Dateneingabe!G55</f>
        <v>0</v>
      </c>
      <c r="K70" s="315" t="str">
        <f t="shared" si="9"/>
        <v/>
      </c>
      <c r="L70" s="185">
        <f t="shared" si="30"/>
        <v>0</v>
      </c>
      <c r="M70" s="186">
        <f>Dateneingabe!I55</f>
        <v>0</v>
      </c>
      <c r="N70" s="197" t="str">
        <f t="shared" si="11"/>
        <v/>
      </c>
      <c r="O70" s="186">
        <f>Dateneingabe!J55</f>
        <v>0</v>
      </c>
      <c r="P70" s="315" t="str">
        <f t="shared" si="12"/>
        <v/>
      </c>
      <c r="Q70" s="185">
        <f t="shared" si="31"/>
        <v>0</v>
      </c>
      <c r="R70" s="186">
        <f>Dateneingabe!L55</f>
        <v>0</v>
      </c>
      <c r="S70" s="197" t="str">
        <f t="shared" si="14"/>
        <v/>
      </c>
      <c r="T70" s="186">
        <f>Dateneingabe!M55</f>
        <v>0</v>
      </c>
      <c r="U70" s="315" t="str">
        <f t="shared" si="15"/>
        <v/>
      </c>
      <c r="V70" s="185">
        <f t="shared" si="32"/>
        <v>0</v>
      </c>
      <c r="W70" s="186">
        <f>Dateneingabe!O55</f>
        <v>0</v>
      </c>
      <c r="X70" s="197" t="str">
        <f t="shared" si="17"/>
        <v/>
      </c>
      <c r="Y70" s="186">
        <f>Dateneingabe!P55</f>
        <v>0</v>
      </c>
      <c r="Z70" s="315" t="str">
        <f t="shared" si="18"/>
        <v/>
      </c>
      <c r="AA70" s="185">
        <f t="shared" si="33"/>
        <v>0</v>
      </c>
      <c r="AB70" s="186">
        <f>Dateneingabe!R55</f>
        <v>0</v>
      </c>
      <c r="AC70" s="197" t="str">
        <f t="shared" si="20"/>
        <v/>
      </c>
      <c r="AD70" s="186">
        <f>Dateneingabe!S55</f>
        <v>0</v>
      </c>
      <c r="AE70" s="315" t="str">
        <f t="shared" si="21"/>
        <v/>
      </c>
      <c r="AF70" s="185">
        <f t="shared" si="34"/>
        <v>0</v>
      </c>
      <c r="AG70" s="186">
        <f>Dateneingabe!U55</f>
        <v>0</v>
      </c>
      <c r="AH70" s="197" t="str">
        <f t="shared" si="23"/>
        <v/>
      </c>
      <c r="AI70" s="186">
        <f>Dateneingabe!V55</f>
        <v>0</v>
      </c>
      <c r="AJ70" s="315" t="str">
        <f t="shared" si="24"/>
        <v/>
      </c>
      <c r="AK70" s="185">
        <f t="shared" si="35"/>
        <v>0</v>
      </c>
      <c r="AL70" s="186">
        <f>Dateneingabe!X55</f>
        <v>0</v>
      </c>
      <c r="AM70" s="197" t="str">
        <f t="shared" si="26"/>
        <v/>
      </c>
      <c r="AN70" s="186">
        <f>Dateneingabe!Y55</f>
        <v>0</v>
      </c>
      <c r="AO70" s="315" t="str">
        <f t="shared" si="27"/>
        <v/>
      </c>
    </row>
    <row r="71" spans="1:41" s="104" customFormat="1" x14ac:dyDescent="0.3">
      <c r="A71" s="28" t="str">
        <f>IF(Rahmenbedingungen!I27="","",Rahmenbedingungen!I27)</f>
        <v>E 10</v>
      </c>
      <c r="B71" s="320">
        <f t="shared" si="28"/>
        <v>0</v>
      </c>
      <c r="C71" s="321">
        <f>Dateneingabe!C56</f>
        <v>0</v>
      </c>
      <c r="D71" s="310" t="str">
        <f t="shared" si="5"/>
        <v/>
      </c>
      <c r="E71" s="321">
        <f>Dateneingabe!D56</f>
        <v>0</v>
      </c>
      <c r="F71" s="311" t="str">
        <f t="shared" si="6"/>
        <v/>
      </c>
      <c r="G71" s="185">
        <f t="shared" si="29"/>
        <v>0</v>
      </c>
      <c r="H71" s="186">
        <f>Dateneingabe!F56</f>
        <v>0</v>
      </c>
      <c r="I71" s="197" t="str">
        <f t="shared" si="8"/>
        <v/>
      </c>
      <c r="J71" s="186">
        <f>Dateneingabe!G56</f>
        <v>0</v>
      </c>
      <c r="K71" s="315" t="str">
        <f t="shared" si="9"/>
        <v/>
      </c>
      <c r="L71" s="185">
        <f t="shared" si="30"/>
        <v>0</v>
      </c>
      <c r="M71" s="186">
        <f>Dateneingabe!I56</f>
        <v>0</v>
      </c>
      <c r="N71" s="197" t="str">
        <f t="shared" si="11"/>
        <v/>
      </c>
      <c r="O71" s="186">
        <f>Dateneingabe!J56</f>
        <v>0</v>
      </c>
      <c r="P71" s="315" t="str">
        <f t="shared" si="12"/>
        <v/>
      </c>
      <c r="Q71" s="185">
        <f t="shared" si="31"/>
        <v>2</v>
      </c>
      <c r="R71" s="186">
        <f>Dateneingabe!L56</f>
        <v>0</v>
      </c>
      <c r="S71" s="197">
        <f t="shared" si="14"/>
        <v>0</v>
      </c>
      <c r="T71" s="186">
        <f>Dateneingabe!M56</f>
        <v>2</v>
      </c>
      <c r="U71" s="315">
        <f t="shared" si="15"/>
        <v>1</v>
      </c>
      <c r="V71" s="185">
        <f t="shared" si="32"/>
        <v>24</v>
      </c>
      <c r="W71" s="186">
        <f>Dateneingabe!O56</f>
        <v>24</v>
      </c>
      <c r="X71" s="197">
        <f t="shared" si="17"/>
        <v>1</v>
      </c>
      <c r="Y71" s="186">
        <f>Dateneingabe!P56</f>
        <v>0</v>
      </c>
      <c r="Z71" s="315">
        <f t="shared" si="18"/>
        <v>0</v>
      </c>
      <c r="AA71" s="185">
        <f t="shared" si="33"/>
        <v>0</v>
      </c>
      <c r="AB71" s="186">
        <f>Dateneingabe!R56</f>
        <v>0</v>
      </c>
      <c r="AC71" s="197" t="str">
        <f t="shared" si="20"/>
        <v/>
      </c>
      <c r="AD71" s="186">
        <f>Dateneingabe!S56</f>
        <v>0</v>
      </c>
      <c r="AE71" s="315" t="str">
        <f t="shared" si="21"/>
        <v/>
      </c>
      <c r="AF71" s="185">
        <f t="shared" si="34"/>
        <v>0</v>
      </c>
      <c r="AG71" s="186">
        <f>Dateneingabe!U56</f>
        <v>0</v>
      </c>
      <c r="AH71" s="197" t="str">
        <f t="shared" si="23"/>
        <v/>
      </c>
      <c r="AI71" s="186">
        <f>Dateneingabe!V56</f>
        <v>0</v>
      </c>
      <c r="AJ71" s="315" t="str">
        <f t="shared" si="24"/>
        <v/>
      </c>
      <c r="AK71" s="185">
        <f t="shared" si="35"/>
        <v>0</v>
      </c>
      <c r="AL71" s="186">
        <f>Dateneingabe!X56</f>
        <v>0</v>
      </c>
      <c r="AM71" s="197" t="str">
        <f t="shared" si="26"/>
        <v/>
      </c>
      <c r="AN71" s="186">
        <f>Dateneingabe!Y56</f>
        <v>0</v>
      </c>
      <c r="AO71" s="315" t="str">
        <f t="shared" si="27"/>
        <v/>
      </c>
    </row>
    <row r="72" spans="1:41" s="104" customFormat="1" x14ac:dyDescent="0.3">
      <c r="A72" s="28" t="str">
        <f>IF(Rahmenbedingungen!I28="","",Rahmenbedingungen!I28)</f>
        <v>E 9 c</v>
      </c>
      <c r="B72" s="320">
        <f t="shared" si="28"/>
        <v>1</v>
      </c>
      <c r="C72" s="321">
        <f>Dateneingabe!C57</f>
        <v>0</v>
      </c>
      <c r="D72" s="310">
        <f t="shared" si="5"/>
        <v>0</v>
      </c>
      <c r="E72" s="321">
        <f>Dateneingabe!D57</f>
        <v>1</v>
      </c>
      <c r="F72" s="311">
        <f t="shared" si="6"/>
        <v>1</v>
      </c>
      <c r="G72" s="185">
        <f t="shared" si="29"/>
        <v>3</v>
      </c>
      <c r="H72" s="186">
        <f>Dateneingabe!F57</f>
        <v>1</v>
      </c>
      <c r="I72" s="197">
        <f t="shared" si="8"/>
        <v>0.33333333333333331</v>
      </c>
      <c r="J72" s="186">
        <f>Dateneingabe!G57</f>
        <v>2</v>
      </c>
      <c r="K72" s="315">
        <f t="shared" si="9"/>
        <v>0.66666666666666663</v>
      </c>
      <c r="L72" s="185">
        <f t="shared" si="30"/>
        <v>0</v>
      </c>
      <c r="M72" s="186">
        <f>Dateneingabe!I57</f>
        <v>0</v>
      </c>
      <c r="N72" s="197" t="str">
        <f t="shared" si="11"/>
        <v/>
      </c>
      <c r="O72" s="186">
        <f>Dateneingabe!J57</f>
        <v>0</v>
      </c>
      <c r="P72" s="315" t="str">
        <f t="shared" si="12"/>
        <v/>
      </c>
      <c r="Q72" s="185">
        <f t="shared" si="31"/>
        <v>14</v>
      </c>
      <c r="R72" s="186">
        <f>Dateneingabe!L57</f>
        <v>14</v>
      </c>
      <c r="S72" s="197">
        <f t="shared" si="14"/>
        <v>1</v>
      </c>
      <c r="T72" s="186">
        <f>Dateneingabe!M57</f>
        <v>0</v>
      </c>
      <c r="U72" s="315">
        <f t="shared" si="15"/>
        <v>0</v>
      </c>
      <c r="V72" s="185">
        <f t="shared" si="32"/>
        <v>2</v>
      </c>
      <c r="W72" s="186">
        <f>Dateneingabe!O57</f>
        <v>0</v>
      </c>
      <c r="X72" s="197">
        <f t="shared" si="17"/>
        <v>0</v>
      </c>
      <c r="Y72" s="186">
        <f>Dateneingabe!P57</f>
        <v>2</v>
      </c>
      <c r="Z72" s="315">
        <f t="shared" si="18"/>
        <v>1</v>
      </c>
      <c r="AA72" s="185">
        <f t="shared" si="33"/>
        <v>0</v>
      </c>
      <c r="AB72" s="186">
        <f>Dateneingabe!R57</f>
        <v>0</v>
      </c>
      <c r="AC72" s="197" t="str">
        <f t="shared" si="20"/>
        <v/>
      </c>
      <c r="AD72" s="186">
        <f>Dateneingabe!S57</f>
        <v>0</v>
      </c>
      <c r="AE72" s="315" t="str">
        <f t="shared" si="21"/>
        <v/>
      </c>
      <c r="AF72" s="185">
        <f t="shared" si="34"/>
        <v>0</v>
      </c>
      <c r="AG72" s="186">
        <f>Dateneingabe!U57</f>
        <v>0</v>
      </c>
      <c r="AH72" s="197" t="str">
        <f t="shared" si="23"/>
        <v/>
      </c>
      <c r="AI72" s="186">
        <f>Dateneingabe!V57</f>
        <v>0</v>
      </c>
      <c r="AJ72" s="315" t="str">
        <f t="shared" si="24"/>
        <v/>
      </c>
      <c r="AK72" s="185">
        <f t="shared" si="35"/>
        <v>0</v>
      </c>
      <c r="AL72" s="186">
        <f>Dateneingabe!X57</f>
        <v>0</v>
      </c>
      <c r="AM72" s="197" t="str">
        <f t="shared" si="26"/>
        <v/>
      </c>
      <c r="AN72" s="186">
        <f>Dateneingabe!Y57</f>
        <v>0</v>
      </c>
      <c r="AO72" s="315" t="str">
        <f t="shared" si="27"/>
        <v/>
      </c>
    </row>
    <row r="73" spans="1:41" s="104" customFormat="1" x14ac:dyDescent="0.3">
      <c r="A73" s="28" t="str">
        <f>IF(Rahmenbedingungen!I29="","",Rahmenbedingungen!I29)</f>
        <v>E 9 b</v>
      </c>
      <c r="B73" s="320">
        <f t="shared" si="28"/>
        <v>0</v>
      </c>
      <c r="C73" s="321">
        <f>Dateneingabe!C58</f>
        <v>0</v>
      </c>
      <c r="D73" s="310" t="str">
        <f t="shared" si="5"/>
        <v/>
      </c>
      <c r="E73" s="321">
        <f>Dateneingabe!D58</f>
        <v>0</v>
      </c>
      <c r="F73" s="311" t="str">
        <f t="shared" si="6"/>
        <v/>
      </c>
      <c r="G73" s="185">
        <f t="shared" si="29"/>
        <v>0</v>
      </c>
      <c r="H73" s="186">
        <f>Dateneingabe!F58</f>
        <v>0</v>
      </c>
      <c r="I73" s="197" t="str">
        <f t="shared" si="8"/>
        <v/>
      </c>
      <c r="J73" s="186">
        <f>Dateneingabe!G58</f>
        <v>0</v>
      </c>
      <c r="K73" s="315" t="str">
        <f t="shared" si="9"/>
        <v/>
      </c>
      <c r="L73" s="185">
        <f t="shared" si="30"/>
        <v>0</v>
      </c>
      <c r="M73" s="186">
        <f>Dateneingabe!I58</f>
        <v>0</v>
      </c>
      <c r="N73" s="197" t="str">
        <f t="shared" si="11"/>
        <v/>
      </c>
      <c r="O73" s="186">
        <f>Dateneingabe!J58</f>
        <v>0</v>
      </c>
      <c r="P73" s="315" t="str">
        <f t="shared" si="12"/>
        <v/>
      </c>
      <c r="Q73" s="185">
        <f t="shared" si="31"/>
        <v>0</v>
      </c>
      <c r="R73" s="186">
        <f>Dateneingabe!L58</f>
        <v>0</v>
      </c>
      <c r="S73" s="197" t="str">
        <f t="shared" si="14"/>
        <v/>
      </c>
      <c r="T73" s="186">
        <f>Dateneingabe!M58</f>
        <v>0</v>
      </c>
      <c r="U73" s="315" t="str">
        <f t="shared" si="15"/>
        <v/>
      </c>
      <c r="V73" s="185">
        <f t="shared" si="32"/>
        <v>2</v>
      </c>
      <c r="W73" s="186">
        <f>Dateneingabe!O58</f>
        <v>2</v>
      </c>
      <c r="X73" s="197">
        <f t="shared" si="17"/>
        <v>1</v>
      </c>
      <c r="Y73" s="186">
        <f>Dateneingabe!P58</f>
        <v>0</v>
      </c>
      <c r="Z73" s="315">
        <f t="shared" si="18"/>
        <v>0</v>
      </c>
      <c r="AA73" s="185">
        <f t="shared" si="33"/>
        <v>0</v>
      </c>
      <c r="AB73" s="186">
        <f>Dateneingabe!R58</f>
        <v>0</v>
      </c>
      <c r="AC73" s="197" t="str">
        <f t="shared" si="20"/>
        <v/>
      </c>
      <c r="AD73" s="186">
        <f>Dateneingabe!S58</f>
        <v>0</v>
      </c>
      <c r="AE73" s="315" t="str">
        <f t="shared" si="21"/>
        <v/>
      </c>
      <c r="AF73" s="185">
        <f t="shared" si="34"/>
        <v>0</v>
      </c>
      <c r="AG73" s="186">
        <f>Dateneingabe!U58</f>
        <v>0</v>
      </c>
      <c r="AH73" s="197" t="str">
        <f t="shared" si="23"/>
        <v/>
      </c>
      <c r="AI73" s="186">
        <f>Dateneingabe!V58</f>
        <v>0</v>
      </c>
      <c r="AJ73" s="315" t="str">
        <f t="shared" si="24"/>
        <v/>
      </c>
      <c r="AK73" s="185">
        <f t="shared" si="35"/>
        <v>0</v>
      </c>
      <c r="AL73" s="186">
        <f>Dateneingabe!X58</f>
        <v>0</v>
      </c>
      <c r="AM73" s="197" t="str">
        <f t="shared" si="26"/>
        <v/>
      </c>
      <c r="AN73" s="186">
        <f>Dateneingabe!Y58</f>
        <v>0</v>
      </c>
      <c r="AO73" s="315" t="str">
        <f t="shared" si="27"/>
        <v/>
      </c>
    </row>
    <row r="74" spans="1:41" s="104" customFormat="1" x14ac:dyDescent="0.3">
      <c r="A74" s="28" t="str">
        <f>IF(Rahmenbedingungen!I30="","",Rahmenbedingungen!I30)</f>
        <v/>
      </c>
      <c r="B74" s="320">
        <f t="shared" si="28"/>
        <v>0</v>
      </c>
      <c r="C74" s="321">
        <f>Dateneingabe!C59</f>
        <v>0</v>
      </c>
      <c r="D74" s="310" t="str">
        <f t="shared" si="5"/>
        <v/>
      </c>
      <c r="E74" s="321">
        <f>Dateneingabe!D59</f>
        <v>0</v>
      </c>
      <c r="F74" s="311" t="str">
        <f t="shared" si="6"/>
        <v/>
      </c>
      <c r="G74" s="185">
        <f t="shared" si="29"/>
        <v>0</v>
      </c>
      <c r="H74" s="186">
        <f>Dateneingabe!F59</f>
        <v>0</v>
      </c>
      <c r="I74" s="197" t="str">
        <f>IFERROR(H74/G74,"")</f>
        <v/>
      </c>
      <c r="J74" s="186">
        <f>Dateneingabe!G59</f>
        <v>0</v>
      </c>
      <c r="K74" s="315" t="str">
        <f>IFERROR(J74/G74,"")</f>
        <v/>
      </c>
      <c r="L74" s="185">
        <f t="shared" si="30"/>
        <v>0</v>
      </c>
      <c r="M74" s="186">
        <f>Dateneingabe!I59</f>
        <v>0</v>
      </c>
      <c r="N74" s="197" t="str">
        <f>IFERROR(M74/L74,"")</f>
        <v/>
      </c>
      <c r="O74" s="186">
        <f>Dateneingabe!J59</f>
        <v>0</v>
      </c>
      <c r="P74" s="315" t="str">
        <f>IFERROR(O74/L74,"")</f>
        <v/>
      </c>
      <c r="Q74" s="185">
        <f t="shared" si="31"/>
        <v>0</v>
      </c>
      <c r="R74" s="186">
        <f>Dateneingabe!L59</f>
        <v>0</v>
      </c>
      <c r="S74" s="197" t="str">
        <f>IFERROR(R74/Q74,"")</f>
        <v/>
      </c>
      <c r="T74" s="186">
        <f>Dateneingabe!M59</f>
        <v>0</v>
      </c>
      <c r="U74" s="315" t="str">
        <f>IFERROR(T74/Q74,"")</f>
        <v/>
      </c>
      <c r="V74" s="185">
        <f t="shared" si="32"/>
        <v>0</v>
      </c>
      <c r="W74" s="186">
        <f>Dateneingabe!O59</f>
        <v>0</v>
      </c>
      <c r="X74" s="197" t="str">
        <f>IFERROR(W74/V74,"")</f>
        <v/>
      </c>
      <c r="Y74" s="186">
        <f>Dateneingabe!P59</f>
        <v>0</v>
      </c>
      <c r="Z74" s="315" t="str">
        <f>IFERROR(Y74/V74,"")</f>
        <v/>
      </c>
      <c r="AA74" s="185">
        <f t="shared" si="33"/>
        <v>0</v>
      </c>
      <c r="AB74" s="186">
        <f>Dateneingabe!R59</f>
        <v>0</v>
      </c>
      <c r="AC74" s="197" t="str">
        <f>IFERROR(AB74/AA74,"")</f>
        <v/>
      </c>
      <c r="AD74" s="186">
        <f>Dateneingabe!S59</f>
        <v>0</v>
      </c>
      <c r="AE74" s="315" t="str">
        <f>IFERROR(AD74/AA74,"")</f>
        <v/>
      </c>
      <c r="AF74" s="185">
        <f t="shared" si="34"/>
        <v>0</v>
      </c>
      <c r="AG74" s="186">
        <f>Dateneingabe!U59</f>
        <v>0</v>
      </c>
      <c r="AH74" s="197" t="str">
        <f>IFERROR(AG74/AF74,"")</f>
        <v/>
      </c>
      <c r="AI74" s="186">
        <f>Dateneingabe!V59</f>
        <v>0</v>
      </c>
      <c r="AJ74" s="315" t="str">
        <f>IFERROR(AI74/AF74,"")</f>
        <v/>
      </c>
      <c r="AK74" s="185">
        <f t="shared" si="35"/>
        <v>0</v>
      </c>
      <c r="AL74" s="186">
        <f>Dateneingabe!X59</f>
        <v>0</v>
      </c>
      <c r="AM74" s="197" t="str">
        <f>IFERROR(AL74/AK74,"")</f>
        <v/>
      </c>
      <c r="AN74" s="186">
        <f>Dateneingabe!Y59</f>
        <v>0</v>
      </c>
      <c r="AO74" s="315" t="str">
        <f>IFERROR(AN74/AK74,"")</f>
        <v/>
      </c>
    </row>
    <row r="75" spans="1:41" s="104" customFormat="1" x14ac:dyDescent="0.3">
      <c r="A75" s="28" t="str">
        <f>IF(Rahmenbedingungen!I31="","",Rahmenbedingungen!I31)</f>
        <v/>
      </c>
      <c r="B75" s="320">
        <f t="shared" si="28"/>
        <v>0</v>
      </c>
      <c r="C75" s="321">
        <f>Dateneingabe!C60</f>
        <v>0</v>
      </c>
      <c r="D75" s="310" t="str">
        <f t="shared" si="5"/>
        <v/>
      </c>
      <c r="E75" s="321">
        <f>Dateneingabe!D60</f>
        <v>0</v>
      </c>
      <c r="F75" s="311" t="str">
        <f t="shared" si="6"/>
        <v/>
      </c>
      <c r="G75" s="185">
        <f t="shared" si="29"/>
        <v>0</v>
      </c>
      <c r="H75" s="186">
        <f>Dateneingabe!F60</f>
        <v>0</v>
      </c>
      <c r="I75" s="197" t="str">
        <f>IFERROR(H75/G75,"")</f>
        <v/>
      </c>
      <c r="J75" s="186">
        <f>Dateneingabe!G60</f>
        <v>0</v>
      </c>
      <c r="K75" s="315" t="str">
        <f>IFERROR(J75/G75,"")</f>
        <v/>
      </c>
      <c r="L75" s="185">
        <f t="shared" si="30"/>
        <v>0</v>
      </c>
      <c r="M75" s="186">
        <f>Dateneingabe!I60</f>
        <v>0</v>
      </c>
      <c r="N75" s="197" t="str">
        <f>IFERROR(M75/L75,"")</f>
        <v/>
      </c>
      <c r="O75" s="186">
        <f>Dateneingabe!J60</f>
        <v>0</v>
      </c>
      <c r="P75" s="315" t="str">
        <f>IFERROR(O75/L75,"")</f>
        <v/>
      </c>
      <c r="Q75" s="185">
        <f t="shared" si="31"/>
        <v>0</v>
      </c>
      <c r="R75" s="186">
        <f>Dateneingabe!L60</f>
        <v>0</v>
      </c>
      <c r="S75" s="197" t="str">
        <f>IFERROR(R75/Q75,"")</f>
        <v/>
      </c>
      <c r="T75" s="186">
        <f>Dateneingabe!M60</f>
        <v>0</v>
      </c>
      <c r="U75" s="315" t="str">
        <f>IFERROR(T75/Q75,"")</f>
        <v/>
      </c>
      <c r="V75" s="185">
        <f t="shared" si="32"/>
        <v>0</v>
      </c>
      <c r="W75" s="186">
        <f>Dateneingabe!O60</f>
        <v>0</v>
      </c>
      <c r="X75" s="197" t="str">
        <f>IFERROR(W75/V75,"")</f>
        <v/>
      </c>
      <c r="Y75" s="186">
        <f>Dateneingabe!P60</f>
        <v>0</v>
      </c>
      <c r="Z75" s="315" t="str">
        <f>IFERROR(Y75/V75,"")</f>
        <v/>
      </c>
      <c r="AA75" s="185">
        <f t="shared" si="33"/>
        <v>0</v>
      </c>
      <c r="AB75" s="186">
        <f>Dateneingabe!R60</f>
        <v>0</v>
      </c>
      <c r="AC75" s="197" t="str">
        <f>IFERROR(AB75/AA75,"")</f>
        <v/>
      </c>
      <c r="AD75" s="186">
        <f>Dateneingabe!S60</f>
        <v>0</v>
      </c>
      <c r="AE75" s="315" t="str">
        <f>IFERROR(AD75/AA75,"")</f>
        <v/>
      </c>
      <c r="AF75" s="185">
        <f t="shared" si="34"/>
        <v>0</v>
      </c>
      <c r="AG75" s="186">
        <f>Dateneingabe!U60</f>
        <v>0</v>
      </c>
      <c r="AH75" s="197" t="str">
        <f>IFERROR(AG75/AF75,"")</f>
        <v/>
      </c>
      <c r="AI75" s="186">
        <f>Dateneingabe!V60</f>
        <v>0</v>
      </c>
      <c r="AJ75" s="315" t="str">
        <f>IFERROR(AI75/AF75,"")</f>
        <v/>
      </c>
      <c r="AK75" s="185">
        <f t="shared" si="35"/>
        <v>0</v>
      </c>
      <c r="AL75" s="186">
        <f>Dateneingabe!X60</f>
        <v>0</v>
      </c>
      <c r="AM75" s="197" t="str">
        <f>IFERROR(AL75/AK75,"")</f>
        <v/>
      </c>
      <c r="AN75" s="186">
        <f>Dateneingabe!Y60</f>
        <v>0</v>
      </c>
      <c r="AO75" s="315" t="str">
        <f>IFERROR(AN75/AK75,"")</f>
        <v/>
      </c>
    </row>
    <row r="76" spans="1:41" s="104" customFormat="1" ht="14.5" thickBot="1" x14ac:dyDescent="0.35">
      <c r="A76" s="29" t="s">
        <v>14</v>
      </c>
      <c r="B76" s="316">
        <f>SUM(B69:B75)</f>
        <v>2</v>
      </c>
      <c r="C76" s="286">
        <f>SUM(C69:C75)</f>
        <v>1</v>
      </c>
      <c r="D76" s="317">
        <f t="shared" si="5"/>
        <v>0.5</v>
      </c>
      <c r="E76" s="286">
        <f>SUM(E69:E75)</f>
        <v>1</v>
      </c>
      <c r="F76" s="317">
        <f t="shared" si="6"/>
        <v>0.5</v>
      </c>
      <c r="G76" s="316">
        <f>SUM(G69:G75)</f>
        <v>3</v>
      </c>
      <c r="H76" s="286">
        <f>SUM(H69:H75)</f>
        <v>1</v>
      </c>
      <c r="I76" s="317">
        <f>IFERROR(H76/G76,"")</f>
        <v>0.33333333333333331</v>
      </c>
      <c r="J76" s="286">
        <f>SUM(J69:J75)</f>
        <v>2</v>
      </c>
      <c r="K76" s="317">
        <f>IFERROR(J76/G76,"")</f>
        <v>0.66666666666666663</v>
      </c>
      <c r="L76" s="316">
        <f>SUM(L69:L75)</f>
        <v>0</v>
      </c>
      <c r="M76" s="286">
        <f>SUM(M69:M75)</f>
        <v>0</v>
      </c>
      <c r="N76" s="317" t="str">
        <f>IFERROR(M76/L76,"")</f>
        <v/>
      </c>
      <c r="O76" s="286">
        <f>SUM(O69:O75)</f>
        <v>0</v>
      </c>
      <c r="P76" s="317" t="str">
        <f>IFERROR(O76/L76,"")</f>
        <v/>
      </c>
      <c r="Q76" s="316">
        <f>SUM(Q69:Q75)</f>
        <v>16</v>
      </c>
      <c r="R76" s="286">
        <f>SUM(R69:R75)</f>
        <v>14</v>
      </c>
      <c r="S76" s="317">
        <f>IFERROR(R76/Q76,"")</f>
        <v>0.875</v>
      </c>
      <c r="T76" s="286">
        <f>SUM(T69:T75)</f>
        <v>2</v>
      </c>
      <c r="U76" s="317">
        <f>IFERROR(T76/Q76,"")</f>
        <v>0.125</v>
      </c>
      <c r="V76" s="316">
        <f>SUM(V69:V75)</f>
        <v>28</v>
      </c>
      <c r="W76" s="286">
        <f>SUM(W69:W75)</f>
        <v>26</v>
      </c>
      <c r="X76" s="317">
        <f>IFERROR(W76/V76,"")</f>
        <v>0.9285714285714286</v>
      </c>
      <c r="Y76" s="286">
        <f>SUM(Y69:Y75)</f>
        <v>2</v>
      </c>
      <c r="Z76" s="317">
        <f>IFERROR(Y76/V76,"")</f>
        <v>7.1428571428571425E-2</v>
      </c>
      <c r="AA76" s="316">
        <f>SUM(AA69:AA75)</f>
        <v>0</v>
      </c>
      <c r="AB76" s="286">
        <f>SUM(AB69:AB75)</f>
        <v>0</v>
      </c>
      <c r="AC76" s="317" t="str">
        <f>IFERROR(AB76/AA76,"")</f>
        <v/>
      </c>
      <c r="AD76" s="286">
        <f>SUM(AD69:AD75)</f>
        <v>0</v>
      </c>
      <c r="AE76" s="317" t="str">
        <f>IFERROR(AD76/AA76,"")</f>
        <v/>
      </c>
      <c r="AF76" s="316">
        <f>SUM(AF69:AF75)</f>
        <v>0</v>
      </c>
      <c r="AG76" s="286">
        <f>SUM(AG69:AG75)</f>
        <v>0</v>
      </c>
      <c r="AH76" s="317" t="str">
        <f>IFERROR(AG76/AF76,"")</f>
        <v/>
      </c>
      <c r="AI76" s="286">
        <f>SUM(AI69:AI75)</f>
        <v>0</v>
      </c>
      <c r="AJ76" s="333" t="str">
        <f>IFERROR(AI76/AF76,"")</f>
        <v/>
      </c>
      <c r="AK76" s="316">
        <f>SUM(AK69:AK75)</f>
        <v>0</v>
      </c>
      <c r="AL76" s="286">
        <f>SUM(AL68:AL75)</f>
        <v>0</v>
      </c>
      <c r="AM76" s="317" t="str">
        <f>IFERROR(AL76/AK76,"")</f>
        <v/>
      </c>
      <c r="AN76" s="286">
        <f>SUM(AN68:AN75)</f>
        <v>0</v>
      </c>
      <c r="AO76" s="333" t="str">
        <f>IFERROR(AN76/AK76,"")</f>
        <v/>
      </c>
    </row>
    <row r="77" spans="1:41" s="104" customFormat="1" x14ac:dyDescent="0.3">
      <c r="A77" s="28" t="str">
        <f>IF(Rahmenbedingungen!I32="","",Rahmenbedingungen!I32)</f>
        <v>Vgl. LG 1.2</v>
      </c>
      <c r="B77" s="320"/>
      <c r="C77" s="321"/>
      <c r="D77" s="310"/>
      <c r="E77" s="321"/>
      <c r="F77" s="311"/>
      <c r="G77" s="185"/>
      <c r="H77" s="186"/>
      <c r="I77" s="197"/>
      <c r="J77" s="186"/>
      <c r="K77" s="315"/>
      <c r="L77" s="185"/>
      <c r="M77" s="186"/>
      <c r="N77" s="197"/>
      <c r="O77" s="186"/>
      <c r="P77" s="315"/>
      <c r="Q77" s="185"/>
      <c r="R77" s="186"/>
      <c r="S77" s="197"/>
      <c r="T77" s="186"/>
      <c r="U77" s="315"/>
      <c r="V77" s="185"/>
      <c r="W77" s="186"/>
      <c r="X77" s="197"/>
      <c r="Y77" s="186"/>
      <c r="Z77" s="315"/>
      <c r="AA77" s="185"/>
      <c r="AB77" s="186"/>
      <c r="AC77" s="197"/>
      <c r="AD77" s="186"/>
      <c r="AE77" s="315"/>
      <c r="AF77" s="185"/>
      <c r="AG77" s="186"/>
      <c r="AH77" s="197"/>
      <c r="AI77" s="186"/>
      <c r="AJ77" s="315"/>
      <c r="AK77" s="185"/>
      <c r="AL77" s="186"/>
      <c r="AM77" s="197"/>
      <c r="AN77" s="186"/>
      <c r="AO77" s="315"/>
    </row>
    <row r="78" spans="1:41" s="104" customFormat="1" x14ac:dyDescent="0.3">
      <c r="A78" s="28" t="str">
        <f>IF(Rahmenbedingungen!I33="","",Rahmenbedingungen!I33)</f>
        <v>E 9 a</v>
      </c>
      <c r="B78" s="320">
        <f t="shared" ref="B78:B84" si="36">C78+E78</f>
        <v>3</v>
      </c>
      <c r="C78" s="321">
        <f>Dateneingabe!C62</f>
        <v>3</v>
      </c>
      <c r="D78" s="310">
        <f t="shared" ref="D78:D85" si="37">IFERROR(C78/B78,"")</f>
        <v>1</v>
      </c>
      <c r="E78" s="321">
        <f>Dateneingabe!D62</f>
        <v>0</v>
      </c>
      <c r="F78" s="311">
        <f>IFERROR(E78/B78,"")</f>
        <v>0</v>
      </c>
      <c r="G78" s="185">
        <f t="shared" ref="G78:G84" si="38">H78+J78</f>
        <v>0</v>
      </c>
      <c r="H78" s="186">
        <f>Dateneingabe!F62</f>
        <v>0</v>
      </c>
      <c r="I78" s="197" t="str">
        <f>IFERROR(H78/G78,"")</f>
        <v/>
      </c>
      <c r="J78" s="186">
        <f>Dateneingabe!G62</f>
        <v>0</v>
      </c>
      <c r="K78" s="315" t="str">
        <f>IFERROR(J78/G78,"")</f>
        <v/>
      </c>
      <c r="L78" s="185">
        <f t="shared" ref="L78:L84" si="39">M78+O78</f>
        <v>0</v>
      </c>
      <c r="M78" s="186">
        <f>Dateneingabe!I62</f>
        <v>0</v>
      </c>
      <c r="N78" s="197" t="str">
        <f>IFERROR(M78/L78,"")</f>
        <v/>
      </c>
      <c r="O78" s="186">
        <f>Dateneingabe!J62</f>
        <v>0</v>
      </c>
      <c r="P78" s="315" t="str">
        <f>IFERROR(O78/L78,"")</f>
        <v/>
      </c>
      <c r="Q78" s="185">
        <f t="shared" ref="Q78:Q84" si="40">R78+T78</f>
        <v>0</v>
      </c>
      <c r="R78" s="186">
        <f>Dateneingabe!L62</f>
        <v>0</v>
      </c>
      <c r="S78" s="197" t="str">
        <f>IFERROR(R78/Q78,"")</f>
        <v/>
      </c>
      <c r="T78" s="186">
        <f>Dateneingabe!M62</f>
        <v>0</v>
      </c>
      <c r="U78" s="315" t="str">
        <f>IFERROR(T78/Q78,"")</f>
        <v/>
      </c>
      <c r="V78" s="185">
        <f t="shared" ref="V78:V84" si="41">W78+Y78</f>
        <v>4</v>
      </c>
      <c r="W78" s="186">
        <f>Dateneingabe!O62</f>
        <v>4</v>
      </c>
      <c r="X78" s="197">
        <f>IFERROR(W78/V78,"")</f>
        <v>1</v>
      </c>
      <c r="Y78" s="186">
        <f>Dateneingabe!P62</f>
        <v>0</v>
      </c>
      <c r="Z78" s="315">
        <f>IFERROR(Y78/V78,"")</f>
        <v>0</v>
      </c>
      <c r="AA78" s="185">
        <f t="shared" ref="AA78:AA84" si="42">AB78+AD78</f>
        <v>0</v>
      </c>
      <c r="AB78" s="186">
        <f>Dateneingabe!R62</f>
        <v>0</v>
      </c>
      <c r="AC78" s="197" t="str">
        <f>IFERROR(AB78/AA78,"")</f>
        <v/>
      </c>
      <c r="AD78" s="186">
        <f>Dateneingabe!S62</f>
        <v>0</v>
      </c>
      <c r="AE78" s="315" t="str">
        <f>IFERROR(AD78/AA78,"")</f>
        <v/>
      </c>
      <c r="AF78" s="185">
        <f t="shared" ref="AF78:AF84" si="43">AG78+AI78</f>
        <v>0</v>
      </c>
      <c r="AG78" s="186">
        <f>Dateneingabe!U62</f>
        <v>0</v>
      </c>
      <c r="AH78" s="197" t="str">
        <f>IFERROR(AG78/AF78,"")</f>
        <v/>
      </c>
      <c r="AI78" s="186">
        <f>Dateneingabe!V62</f>
        <v>0</v>
      </c>
      <c r="AJ78" s="315" t="str">
        <f>IFERROR(AI78/AF78,"")</f>
        <v/>
      </c>
      <c r="AK78" s="185">
        <f t="shared" ref="AK78:AK84" si="44">AL78+AN78</f>
        <v>0</v>
      </c>
      <c r="AL78" s="186">
        <f>Dateneingabe!X62</f>
        <v>0</v>
      </c>
      <c r="AM78" s="197" t="str">
        <f>IFERROR(AL78/AK78,"")</f>
        <v/>
      </c>
      <c r="AN78" s="186">
        <f>Dateneingabe!Y62</f>
        <v>0</v>
      </c>
      <c r="AO78" s="315" t="str">
        <f>IFERROR(AN78/AK78,"")</f>
        <v/>
      </c>
    </row>
    <row r="79" spans="1:41" s="104" customFormat="1" x14ac:dyDescent="0.3">
      <c r="A79" s="28" t="str">
        <f>IF(Rahmenbedingungen!I34="","",Rahmenbedingungen!I34)</f>
        <v>E 8</v>
      </c>
      <c r="B79" s="320">
        <f t="shared" si="36"/>
        <v>0</v>
      </c>
      <c r="C79" s="321">
        <f>Dateneingabe!C63</f>
        <v>0</v>
      </c>
      <c r="D79" s="310" t="str">
        <f t="shared" si="37"/>
        <v/>
      </c>
      <c r="E79" s="321">
        <f>Dateneingabe!D63</f>
        <v>0</v>
      </c>
      <c r="F79" s="311" t="str">
        <f>IFERROR(E79/B79,"")</f>
        <v/>
      </c>
      <c r="G79" s="185">
        <f t="shared" si="38"/>
        <v>0</v>
      </c>
      <c r="H79" s="186">
        <f>Dateneingabe!F63</f>
        <v>0</v>
      </c>
      <c r="I79" s="197" t="str">
        <f>IFERROR(H79/G79,"")</f>
        <v/>
      </c>
      <c r="J79" s="186">
        <f>Dateneingabe!G63</f>
        <v>0</v>
      </c>
      <c r="K79" s="315" t="str">
        <f>IFERROR(J79/G79,"")</f>
        <v/>
      </c>
      <c r="L79" s="185">
        <f t="shared" si="39"/>
        <v>5</v>
      </c>
      <c r="M79" s="186">
        <f>Dateneingabe!I63</f>
        <v>3</v>
      </c>
      <c r="N79" s="197">
        <f>IFERROR(M79/L79,"")</f>
        <v>0.6</v>
      </c>
      <c r="O79" s="186">
        <f>Dateneingabe!J63</f>
        <v>2</v>
      </c>
      <c r="P79" s="315">
        <f>IFERROR(O79/L79,"")</f>
        <v>0.4</v>
      </c>
      <c r="Q79" s="185">
        <f t="shared" si="40"/>
        <v>2</v>
      </c>
      <c r="R79" s="186">
        <f>Dateneingabe!L63</f>
        <v>0</v>
      </c>
      <c r="S79" s="197">
        <f>IFERROR(R79/Q79,"")</f>
        <v>0</v>
      </c>
      <c r="T79" s="186">
        <f>Dateneingabe!M63</f>
        <v>2</v>
      </c>
      <c r="U79" s="315">
        <f>IFERROR(T79/Q79,"")</f>
        <v>1</v>
      </c>
      <c r="V79" s="185">
        <f t="shared" si="41"/>
        <v>0</v>
      </c>
      <c r="W79" s="186">
        <f>Dateneingabe!O63</f>
        <v>0</v>
      </c>
      <c r="X79" s="197" t="str">
        <f>IFERROR(W79/V79,"")</f>
        <v/>
      </c>
      <c r="Y79" s="186">
        <f>Dateneingabe!P63</f>
        <v>0</v>
      </c>
      <c r="Z79" s="315" t="str">
        <f>IFERROR(Y79/V79,"")</f>
        <v/>
      </c>
      <c r="AA79" s="185">
        <f t="shared" si="42"/>
        <v>2</v>
      </c>
      <c r="AB79" s="186">
        <f>Dateneingabe!R63</f>
        <v>0</v>
      </c>
      <c r="AC79" s="197">
        <f>IFERROR(AB79/AA79,"")</f>
        <v>0</v>
      </c>
      <c r="AD79" s="186">
        <f>Dateneingabe!S63</f>
        <v>2</v>
      </c>
      <c r="AE79" s="315">
        <f>IFERROR(AD79/AA79,"")</f>
        <v>1</v>
      </c>
      <c r="AF79" s="185">
        <f t="shared" si="43"/>
        <v>0</v>
      </c>
      <c r="AG79" s="186">
        <f>Dateneingabe!U63</f>
        <v>0</v>
      </c>
      <c r="AH79" s="197" t="str">
        <f>IFERROR(AG79/AF79,"")</f>
        <v/>
      </c>
      <c r="AI79" s="186">
        <f>Dateneingabe!V63</f>
        <v>0</v>
      </c>
      <c r="AJ79" s="315" t="str">
        <f>IFERROR(AI79/AF79,"")</f>
        <v/>
      </c>
      <c r="AK79" s="185">
        <f t="shared" si="44"/>
        <v>0</v>
      </c>
      <c r="AL79" s="186">
        <f>Dateneingabe!X63</f>
        <v>0</v>
      </c>
      <c r="AM79" s="197" t="str">
        <f>IFERROR(AL79/AK79,"")</f>
        <v/>
      </c>
      <c r="AN79" s="186">
        <f>Dateneingabe!Y63</f>
        <v>0</v>
      </c>
      <c r="AO79" s="315" t="str">
        <f>IFERROR(AN79/AK79,"")</f>
        <v/>
      </c>
    </row>
    <row r="80" spans="1:41" s="104" customFormat="1" x14ac:dyDescent="0.3">
      <c r="A80" s="28" t="str">
        <f>IF(Rahmenbedingungen!I35="","",Rahmenbedingungen!I35)</f>
        <v>E 7</v>
      </c>
      <c r="B80" s="320">
        <f t="shared" si="36"/>
        <v>0</v>
      </c>
      <c r="C80" s="321">
        <f>Dateneingabe!C64</f>
        <v>0</v>
      </c>
      <c r="D80" s="310" t="str">
        <f t="shared" si="37"/>
        <v/>
      </c>
      <c r="E80" s="321">
        <f>Dateneingabe!D64</f>
        <v>0</v>
      </c>
      <c r="F80" s="311" t="str">
        <f t="shared" ref="F80:F81" si="45">IFERROR(E80/B80,"")</f>
        <v/>
      </c>
      <c r="G80" s="185">
        <f t="shared" si="38"/>
        <v>0</v>
      </c>
      <c r="H80" s="186">
        <f>Dateneingabe!F64</f>
        <v>0</v>
      </c>
      <c r="I80" s="197" t="str">
        <f t="shared" ref="I80:I81" si="46">IFERROR(H80/G80,"")</f>
        <v/>
      </c>
      <c r="J80" s="186">
        <f>Dateneingabe!G64</f>
        <v>0</v>
      </c>
      <c r="K80" s="315" t="str">
        <f t="shared" ref="K80:K81" si="47">IFERROR(J80/G80,"")</f>
        <v/>
      </c>
      <c r="L80" s="185">
        <f t="shared" si="39"/>
        <v>0</v>
      </c>
      <c r="M80" s="186">
        <f>Dateneingabe!I64</f>
        <v>0</v>
      </c>
      <c r="N80" s="197" t="str">
        <f t="shared" ref="N80:N81" si="48">IFERROR(M80/L80,"")</f>
        <v/>
      </c>
      <c r="O80" s="186">
        <f>Dateneingabe!J64</f>
        <v>0</v>
      </c>
      <c r="P80" s="315" t="str">
        <f t="shared" ref="P80:P81" si="49">IFERROR(O80/L80,"")</f>
        <v/>
      </c>
      <c r="Q80" s="185">
        <f t="shared" si="40"/>
        <v>1</v>
      </c>
      <c r="R80" s="186">
        <f>Dateneingabe!L64</f>
        <v>1</v>
      </c>
      <c r="S80" s="197">
        <f t="shared" ref="S80:S81" si="50">IFERROR(R80/Q80,"")</f>
        <v>1</v>
      </c>
      <c r="T80" s="186">
        <f>Dateneingabe!M64</f>
        <v>0</v>
      </c>
      <c r="U80" s="315">
        <f t="shared" ref="U80:U81" si="51">IFERROR(T80/Q80,"")</f>
        <v>0</v>
      </c>
      <c r="V80" s="185">
        <f t="shared" si="41"/>
        <v>0</v>
      </c>
      <c r="W80" s="186">
        <f>Dateneingabe!O64</f>
        <v>0</v>
      </c>
      <c r="X80" s="197" t="str">
        <f t="shared" ref="X80:X81" si="52">IFERROR(W80/V80,"")</f>
        <v/>
      </c>
      <c r="Y80" s="186">
        <f>Dateneingabe!P64</f>
        <v>0</v>
      </c>
      <c r="Z80" s="315" t="str">
        <f t="shared" ref="Z80:Z81" si="53">IFERROR(Y80/V80,"")</f>
        <v/>
      </c>
      <c r="AA80" s="185">
        <f t="shared" si="42"/>
        <v>0</v>
      </c>
      <c r="AB80" s="186">
        <f>Dateneingabe!R64</f>
        <v>0</v>
      </c>
      <c r="AC80" s="197" t="str">
        <f t="shared" ref="AC80:AC81" si="54">IFERROR(AB80/AA80,"")</f>
        <v/>
      </c>
      <c r="AD80" s="186">
        <f>Dateneingabe!S64</f>
        <v>0</v>
      </c>
      <c r="AE80" s="315" t="str">
        <f t="shared" ref="AE80:AE81" si="55">IFERROR(AD80/AA80,"")</f>
        <v/>
      </c>
      <c r="AF80" s="185">
        <f t="shared" si="43"/>
        <v>3</v>
      </c>
      <c r="AG80" s="186">
        <f>Dateneingabe!U64</f>
        <v>3</v>
      </c>
      <c r="AH80" s="197">
        <f t="shared" ref="AH80:AH81" si="56">IFERROR(AG80/AF80,"")</f>
        <v>1</v>
      </c>
      <c r="AI80" s="186">
        <f>Dateneingabe!V64</f>
        <v>0</v>
      </c>
      <c r="AJ80" s="315">
        <f t="shared" ref="AJ80:AJ81" si="57">IFERROR(AI80/AF80,"")</f>
        <v>0</v>
      </c>
      <c r="AK80" s="185">
        <f t="shared" si="44"/>
        <v>0</v>
      </c>
      <c r="AL80" s="186">
        <f>Dateneingabe!X64</f>
        <v>0</v>
      </c>
      <c r="AM80" s="197" t="str">
        <f t="shared" ref="AM80:AM81" si="58">IFERROR(AL80/AK80,"")</f>
        <v/>
      </c>
      <c r="AN80" s="186">
        <f>Dateneingabe!Y64</f>
        <v>0</v>
      </c>
      <c r="AO80" s="315" t="str">
        <f t="shared" ref="AO80:AO81" si="59">IFERROR(AN80/AK80,"")</f>
        <v/>
      </c>
    </row>
    <row r="81" spans="1:41" s="104" customFormat="1" x14ac:dyDescent="0.3">
      <c r="A81" s="28" t="str">
        <f>IF(Rahmenbedingungen!I36="","",Rahmenbedingungen!I36)</f>
        <v>E 6</v>
      </c>
      <c r="B81" s="320">
        <f t="shared" si="36"/>
        <v>2</v>
      </c>
      <c r="C81" s="321">
        <f>Dateneingabe!C65</f>
        <v>0</v>
      </c>
      <c r="D81" s="310">
        <f t="shared" si="37"/>
        <v>0</v>
      </c>
      <c r="E81" s="321">
        <f>Dateneingabe!D65</f>
        <v>2</v>
      </c>
      <c r="F81" s="311">
        <f t="shared" si="45"/>
        <v>1</v>
      </c>
      <c r="G81" s="185">
        <f t="shared" si="38"/>
        <v>0</v>
      </c>
      <c r="H81" s="186">
        <f>Dateneingabe!F65</f>
        <v>0</v>
      </c>
      <c r="I81" s="197" t="str">
        <f t="shared" si="46"/>
        <v/>
      </c>
      <c r="J81" s="186">
        <f>Dateneingabe!G65</f>
        <v>0</v>
      </c>
      <c r="K81" s="315" t="str">
        <f t="shared" si="47"/>
        <v/>
      </c>
      <c r="L81" s="185">
        <f t="shared" si="39"/>
        <v>0</v>
      </c>
      <c r="M81" s="186">
        <f>Dateneingabe!I65</f>
        <v>0</v>
      </c>
      <c r="N81" s="197" t="str">
        <f t="shared" si="48"/>
        <v/>
      </c>
      <c r="O81" s="186">
        <f>Dateneingabe!J65</f>
        <v>0</v>
      </c>
      <c r="P81" s="315" t="str">
        <f t="shared" si="49"/>
        <v/>
      </c>
      <c r="Q81" s="185">
        <f t="shared" si="40"/>
        <v>0</v>
      </c>
      <c r="R81" s="186">
        <f>Dateneingabe!L65</f>
        <v>0</v>
      </c>
      <c r="S81" s="197" t="str">
        <f t="shared" si="50"/>
        <v/>
      </c>
      <c r="T81" s="186">
        <f>Dateneingabe!M65</f>
        <v>0</v>
      </c>
      <c r="U81" s="315" t="str">
        <f t="shared" si="51"/>
        <v/>
      </c>
      <c r="V81" s="185">
        <f t="shared" si="41"/>
        <v>4</v>
      </c>
      <c r="W81" s="186">
        <f>Dateneingabe!O65</f>
        <v>0</v>
      </c>
      <c r="X81" s="197">
        <f t="shared" si="52"/>
        <v>0</v>
      </c>
      <c r="Y81" s="186">
        <f>Dateneingabe!P65</f>
        <v>4</v>
      </c>
      <c r="Z81" s="315">
        <f t="shared" si="53"/>
        <v>1</v>
      </c>
      <c r="AA81" s="185">
        <f t="shared" si="42"/>
        <v>2</v>
      </c>
      <c r="AB81" s="186">
        <f>Dateneingabe!R65</f>
        <v>2</v>
      </c>
      <c r="AC81" s="197">
        <f t="shared" si="54"/>
        <v>1</v>
      </c>
      <c r="AD81" s="186">
        <f>Dateneingabe!S65</f>
        <v>0</v>
      </c>
      <c r="AE81" s="315">
        <f t="shared" si="55"/>
        <v>0</v>
      </c>
      <c r="AF81" s="185">
        <f t="shared" si="43"/>
        <v>0</v>
      </c>
      <c r="AG81" s="186">
        <f>Dateneingabe!U65</f>
        <v>0</v>
      </c>
      <c r="AH81" s="197" t="str">
        <f t="shared" si="56"/>
        <v/>
      </c>
      <c r="AI81" s="186">
        <f>Dateneingabe!V65</f>
        <v>0</v>
      </c>
      <c r="AJ81" s="315" t="str">
        <f t="shared" si="57"/>
        <v/>
      </c>
      <c r="AK81" s="185">
        <f t="shared" si="44"/>
        <v>0</v>
      </c>
      <c r="AL81" s="186">
        <f>Dateneingabe!X65</f>
        <v>0</v>
      </c>
      <c r="AM81" s="197" t="str">
        <f t="shared" si="58"/>
        <v/>
      </c>
      <c r="AN81" s="186">
        <f>Dateneingabe!Y65</f>
        <v>0</v>
      </c>
      <c r="AO81" s="315" t="str">
        <f t="shared" si="59"/>
        <v/>
      </c>
    </row>
    <row r="82" spans="1:41" s="104" customFormat="1" x14ac:dyDescent="0.3">
      <c r="A82" s="28" t="str">
        <f>IF(Rahmenbedingungen!I37="","",Rahmenbedingungen!I37)</f>
        <v>E 5</v>
      </c>
      <c r="B82" s="320">
        <f t="shared" si="36"/>
        <v>0</v>
      </c>
      <c r="C82" s="321">
        <f>Dateneingabe!C66</f>
        <v>0</v>
      </c>
      <c r="D82" s="310" t="str">
        <f t="shared" si="37"/>
        <v/>
      </c>
      <c r="E82" s="321">
        <f>Dateneingabe!D66</f>
        <v>0</v>
      </c>
      <c r="F82" s="311" t="str">
        <f t="shared" ref="F82:F95" si="60">IFERROR(E82/B82,"")</f>
        <v/>
      </c>
      <c r="G82" s="185">
        <f t="shared" si="38"/>
        <v>0</v>
      </c>
      <c r="H82" s="186">
        <f>Dateneingabe!F66</f>
        <v>0</v>
      </c>
      <c r="I82" s="197" t="str">
        <f t="shared" ref="I82:I95" si="61">IFERROR(H82/G82,"")</f>
        <v/>
      </c>
      <c r="J82" s="186">
        <f>Dateneingabe!G66</f>
        <v>0</v>
      </c>
      <c r="K82" s="315" t="str">
        <f t="shared" ref="K82:K95" si="62">IFERROR(J82/G82,"")</f>
        <v/>
      </c>
      <c r="L82" s="185">
        <f t="shared" si="39"/>
        <v>0</v>
      </c>
      <c r="M82" s="186">
        <f>Dateneingabe!I66</f>
        <v>0</v>
      </c>
      <c r="N82" s="197" t="str">
        <f t="shared" ref="N82:N95" si="63">IFERROR(M82/L82,"")</f>
        <v/>
      </c>
      <c r="O82" s="186">
        <f>Dateneingabe!J66</f>
        <v>0</v>
      </c>
      <c r="P82" s="315" t="str">
        <f t="shared" ref="P82:P95" si="64">IFERROR(O82/L82,"")</f>
        <v/>
      </c>
      <c r="Q82" s="185">
        <f t="shared" si="40"/>
        <v>0</v>
      </c>
      <c r="R82" s="186">
        <f>Dateneingabe!L66</f>
        <v>0</v>
      </c>
      <c r="S82" s="197" t="str">
        <f t="shared" ref="S82:S95" si="65">IFERROR(R82/Q82,"")</f>
        <v/>
      </c>
      <c r="T82" s="186">
        <f>Dateneingabe!M66</f>
        <v>0</v>
      </c>
      <c r="U82" s="315" t="str">
        <f t="shared" ref="U82:U95" si="66">IFERROR(T82/Q82,"")</f>
        <v/>
      </c>
      <c r="V82" s="185">
        <f t="shared" si="41"/>
        <v>0</v>
      </c>
      <c r="W82" s="186">
        <f>Dateneingabe!O66</f>
        <v>0</v>
      </c>
      <c r="X82" s="197" t="str">
        <f t="shared" ref="X82:X95" si="67">IFERROR(W82/V82,"")</f>
        <v/>
      </c>
      <c r="Y82" s="186">
        <f>Dateneingabe!P66</f>
        <v>0</v>
      </c>
      <c r="Z82" s="315" t="str">
        <f t="shared" ref="Z82:Z95" si="68">IFERROR(Y82/V82,"")</f>
        <v/>
      </c>
      <c r="AA82" s="185">
        <f t="shared" si="42"/>
        <v>0</v>
      </c>
      <c r="AB82" s="186">
        <f>Dateneingabe!R66</f>
        <v>0</v>
      </c>
      <c r="AC82" s="197" t="str">
        <f t="shared" ref="AC82:AC95" si="69">IFERROR(AB82/AA82,"")</f>
        <v/>
      </c>
      <c r="AD82" s="186">
        <f>Dateneingabe!S66</f>
        <v>0</v>
      </c>
      <c r="AE82" s="315" t="str">
        <f t="shared" ref="AE82:AE95" si="70">IFERROR(AD82/AA82,"")</f>
        <v/>
      </c>
      <c r="AF82" s="185">
        <f t="shared" si="43"/>
        <v>2</v>
      </c>
      <c r="AG82" s="186">
        <f>Dateneingabe!U66</f>
        <v>0</v>
      </c>
      <c r="AH82" s="197">
        <f t="shared" ref="AH82:AH95" si="71">IFERROR(AG82/AF82,"")</f>
        <v>0</v>
      </c>
      <c r="AI82" s="186">
        <f>Dateneingabe!V66</f>
        <v>2</v>
      </c>
      <c r="AJ82" s="315">
        <f t="shared" ref="AJ82:AJ95" si="72">IFERROR(AI82/AF82,"")</f>
        <v>1</v>
      </c>
      <c r="AK82" s="185">
        <f t="shared" si="44"/>
        <v>0</v>
      </c>
      <c r="AL82" s="186">
        <f>Dateneingabe!X66</f>
        <v>0</v>
      </c>
      <c r="AM82" s="197" t="str">
        <f t="shared" ref="AM82:AM95" si="73">IFERROR(AL82/AK82,"")</f>
        <v/>
      </c>
      <c r="AN82" s="186">
        <f>Dateneingabe!Y66</f>
        <v>0</v>
      </c>
      <c r="AO82" s="315" t="str">
        <f t="shared" ref="AO82:AO95" si="74">IFERROR(AN82/AK82,"")</f>
        <v/>
      </c>
    </row>
    <row r="83" spans="1:41" s="104" customFormat="1" x14ac:dyDescent="0.3">
      <c r="A83" s="28" t="str">
        <f>IF(Rahmenbedingungen!I38="","",Rahmenbedingungen!I38)</f>
        <v/>
      </c>
      <c r="B83" s="320">
        <f t="shared" si="36"/>
        <v>0</v>
      </c>
      <c r="C83" s="321">
        <f>Dateneingabe!C67</f>
        <v>0</v>
      </c>
      <c r="D83" s="310" t="str">
        <f t="shared" si="37"/>
        <v/>
      </c>
      <c r="E83" s="321">
        <f>Dateneingabe!D67</f>
        <v>0</v>
      </c>
      <c r="F83" s="311" t="str">
        <f t="shared" si="60"/>
        <v/>
      </c>
      <c r="G83" s="185">
        <f t="shared" si="38"/>
        <v>0</v>
      </c>
      <c r="H83" s="186">
        <f>Dateneingabe!F67</f>
        <v>0</v>
      </c>
      <c r="I83" s="197" t="str">
        <f t="shared" si="61"/>
        <v/>
      </c>
      <c r="J83" s="186">
        <f>Dateneingabe!G67</f>
        <v>0</v>
      </c>
      <c r="K83" s="315" t="str">
        <f t="shared" si="62"/>
        <v/>
      </c>
      <c r="L83" s="185">
        <f t="shared" si="39"/>
        <v>0</v>
      </c>
      <c r="M83" s="186">
        <f>Dateneingabe!I67</f>
        <v>0</v>
      </c>
      <c r="N83" s="197" t="str">
        <f t="shared" si="63"/>
        <v/>
      </c>
      <c r="O83" s="186">
        <f>Dateneingabe!J67</f>
        <v>0</v>
      </c>
      <c r="P83" s="315" t="str">
        <f t="shared" si="64"/>
        <v/>
      </c>
      <c r="Q83" s="185">
        <f t="shared" si="40"/>
        <v>0</v>
      </c>
      <c r="R83" s="186">
        <f>Dateneingabe!L67</f>
        <v>0</v>
      </c>
      <c r="S83" s="197" t="str">
        <f t="shared" si="65"/>
        <v/>
      </c>
      <c r="T83" s="186">
        <f>Dateneingabe!M67</f>
        <v>0</v>
      </c>
      <c r="U83" s="315" t="str">
        <f t="shared" si="66"/>
        <v/>
      </c>
      <c r="V83" s="185">
        <f t="shared" si="41"/>
        <v>0</v>
      </c>
      <c r="W83" s="186">
        <f>Dateneingabe!O67</f>
        <v>0</v>
      </c>
      <c r="X83" s="197" t="str">
        <f t="shared" si="67"/>
        <v/>
      </c>
      <c r="Y83" s="186">
        <f>Dateneingabe!P67</f>
        <v>0</v>
      </c>
      <c r="Z83" s="315" t="str">
        <f t="shared" si="68"/>
        <v/>
      </c>
      <c r="AA83" s="185">
        <f t="shared" si="42"/>
        <v>0</v>
      </c>
      <c r="AB83" s="186">
        <f>Dateneingabe!R67</f>
        <v>0</v>
      </c>
      <c r="AC83" s="197" t="str">
        <f t="shared" si="69"/>
        <v/>
      </c>
      <c r="AD83" s="186">
        <f>Dateneingabe!S67</f>
        <v>0</v>
      </c>
      <c r="AE83" s="315" t="str">
        <f t="shared" si="70"/>
        <v/>
      </c>
      <c r="AF83" s="185">
        <f t="shared" si="43"/>
        <v>0</v>
      </c>
      <c r="AG83" s="186">
        <f>Dateneingabe!U67</f>
        <v>0</v>
      </c>
      <c r="AH83" s="197" t="str">
        <f t="shared" si="71"/>
        <v/>
      </c>
      <c r="AI83" s="186">
        <f>Dateneingabe!V67</f>
        <v>0</v>
      </c>
      <c r="AJ83" s="315" t="str">
        <f t="shared" si="72"/>
        <v/>
      </c>
      <c r="AK83" s="185">
        <f t="shared" si="44"/>
        <v>0</v>
      </c>
      <c r="AL83" s="186">
        <f>Dateneingabe!X67</f>
        <v>0</v>
      </c>
      <c r="AM83" s="197" t="str">
        <f t="shared" si="73"/>
        <v/>
      </c>
      <c r="AN83" s="186">
        <f>Dateneingabe!Y67</f>
        <v>0</v>
      </c>
      <c r="AO83" s="315" t="str">
        <f t="shared" si="74"/>
        <v/>
      </c>
    </row>
    <row r="84" spans="1:41" s="104" customFormat="1" x14ac:dyDescent="0.3">
      <c r="A84" s="28" t="str">
        <f>IF(Rahmenbedingungen!I39="","",Rahmenbedingungen!I39)</f>
        <v/>
      </c>
      <c r="B84" s="320">
        <f t="shared" si="36"/>
        <v>0</v>
      </c>
      <c r="C84" s="321">
        <f>Dateneingabe!C68</f>
        <v>0</v>
      </c>
      <c r="D84" s="310" t="str">
        <f t="shared" si="37"/>
        <v/>
      </c>
      <c r="E84" s="321">
        <f>Dateneingabe!D68</f>
        <v>0</v>
      </c>
      <c r="F84" s="311" t="str">
        <f t="shared" si="60"/>
        <v/>
      </c>
      <c r="G84" s="185">
        <f t="shared" si="38"/>
        <v>0</v>
      </c>
      <c r="H84" s="186">
        <f>Dateneingabe!F68</f>
        <v>0</v>
      </c>
      <c r="I84" s="197" t="str">
        <f t="shared" si="61"/>
        <v/>
      </c>
      <c r="J84" s="186">
        <f>Dateneingabe!G68</f>
        <v>0</v>
      </c>
      <c r="K84" s="315" t="str">
        <f t="shared" si="62"/>
        <v/>
      </c>
      <c r="L84" s="185">
        <f t="shared" si="39"/>
        <v>0</v>
      </c>
      <c r="M84" s="186">
        <f>Dateneingabe!I68</f>
        <v>0</v>
      </c>
      <c r="N84" s="197" t="str">
        <f t="shared" si="63"/>
        <v/>
      </c>
      <c r="O84" s="186">
        <f>Dateneingabe!J68</f>
        <v>0</v>
      </c>
      <c r="P84" s="315" t="str">
        <f t="shared" si="64"/>
        <v/>
      </c>
      <c r="Q84" s="185">
        <f t="shared" si="40"/>
        <v>0</v>
      </c>
      <c r="R84" s="186">
        <f>Dateneingabe!L68</f>
        <v>0</v>
      </c>
      <c r="S84" s="197" t="str">
        <f t="shared" si="65"/>
        <v/>
      </c>
      <c r="T84" s="186">
        <f>Dateneingabe!M68</f>
        <v>0</v>
      </c>
      <c r="U84" s="315" t="str">
        <f t="shared" si="66"/>
        <v/>
      </c>
      <c r="V84" s="185">
        <f t="shared" si="41"/>
        <v>0</v>
      </c>
      <c r="W84" s="186">
        <f>Dateneingabe!O68</f>
        <v>0</v>
      </c>
      <c r="X84" s="197" t="str">
        <f t="shared" si="67"/>
        <v/>
      </c>
      <c r="Y84" s="186">
        <f>Dateneingabe!P68</f>
        <v>0</v>
      </c>
      <c r="Z84" s="315" t="str">
        <f t="shared" si="68"/>
        <v/>
      </c>
      <c r="AA84" s="185">
        <f t="shared" si="42"/>
        <v>0</v>
      </c>
      <c r="AB84" s="186">
        <f>Dateneingabe!R68</f>
        <v>0</v>
      </c>
      <c r="AC84" s="197" t="str">
        <f t="shared" si="69"/>
        <v/>
      </c>
      <c r="AD84" s="186">
        <f>Dateneingabe!S68</f>
        <v>0</v>
      </c>
      <c r="AE84" s="315" t="str">
        <f t="shared" si="70"/>
        <v/>
      </c>
      <c r="AF84" s="185">
        <f t="shared" si="43"/>
        <v>0</v>
      </c>
      <c r="AG84" s="186">
        <f>Dateneingabe!U68</f>
        <v>0</v>
      </c>
      <c r="AH84" s="197" t="str">
        <f t="shared" si="71"/>
        <v/>
      </c>
      <c r="AI84" s="186">
        <f>Dateneingabe!V68</f>
        <v>0</v>
      </c>
      <c r="AJ84" s="315" t="str">
        <f t="shared" si="72"/>
        <v/>
      </c>
      <c r="AK84" s="185">
        <f t="shared" si="44"/>
        <v>0</v>
      </c>
      <c r="AL84" s="186">
        <f>Dateneingabe!X68</f>
        <v>0</v>
      </c>
      <c r="AM84" s="197" t="str">
        <f t="shared" si="73"/>
        <v/>
      </c>
      <c r="AN84" s="186">
        <f>Dateneingabe!Y68</f>
        <v>0</v>
      </c>
      <c r="AO84" s="315" t="str">
        <f t="shared" si="74"/>
        <v/>
      </c>
    </row>
    <row r="85" spans="1:41" s="104" customFormat="1" ht="14.5" thickBot="1" x14ac:dyDescent="0.35">
      <c r="A85" s="29" t="s">
        <v>14</v>
      </c>
      <c r="B85" s="316">
        <f>SUM(B78:B84)</f>
        <v>5</v>
      </c>
      <c r="C85" s="286">
        <f>SUM(C78:C84)</f>
        <v>3</v>
      </c>
      <c r="D85" s="317">
        <f t="shared" si="37"/>
        <v>0.6</v>
      </c>
      <c r="E85" s="286">
        <f>SUM(E78:E84)</f>
        <v>2</v>
      </c>
      <c r="F85" s="317">
        <f t="shared" si="60"/>
        <v>0.4</v>
      </c>
      <c r="G85" s="316">
        <f>SUM(G78:G84)</f>
        <v>0</v>
      </c>
      <c r="H85" s="286">
        <f>SUM(H78:H84)</f>
        <v>0</v>
      </c>
      <c r="I85" s="317" t="str">
        <f t="shared" si="61"/>
        <v/>
      </c>
      <c r="J85" s="286">
        <f>SUM(J78:J84)</f>
        <v>0</v>
      </c>
      <c r="K85" s="317" t="str">
        <f t="shared" si="62"/>
        <v/>
      </c>
      <c r="L85" s="316">
        <f>SUM(L78:L84)</f>
        <v>5</v>
      </c>
      <c r="M85" s="286">
        <f>SUM(M78:M84)</f>
        <v>3</v>
      </c>
      <c r="N85" s="317">
        <f t="shared" si="63"/>
        <v>0.6</v>
      </c>
      <c r="O85" s="286">
        <f>SUM(O78:O84)</f>
        <v>2</v>
      </c>
      <c r="P85" s="317">
        <f t="shared" si="64"/>
        <v>0.4</v>
      </c>
      <c r="Q85" s="316">
        <f>SUM(Q78:Q84)</f>
        <v>3</v>
      </c>
      <c r="R85" s="286">
        <f>SUM(R78:R84)</f>
        <v>1</v>
      </c>
      <c r="S85" s="317">
        <f t="shared" si="65"/>
        <v>0.33333333333333331</v>
      </c>
      <c r="T85" s="286">
        <f>SUM(T78:T84)</f>
        <v>2</v>
      </c>
      <c r="U85" s="317">
        <f t="shared" si="66"/>
        <v>0.66666666666666663</v>
      </c>
      <c r="V85" s="316">
        <f>SUM(V78:V84)</f>
        <v>8</v>
      </c>
      <c r="W85" s="286">
        <f>SUM(W78:W84)</f>
        <v>4</v>
      </c>
      <c r="X85" s="317">
        <f t="shared" si="67"/>
        <v>0.5</v>
      </c>
      <c r="Y85" s="286">
        <f>SUM(Y78:Y84)</f>
        <v>4</v>
      </c>
      <c r="Z85" s="317">
        <f t="shared" si="68"/>
        <v>0.5</v>
      </c>
      <c r="AA85" s="316">
        <f>SUM(AA78:AA84)</f>
        <v>4</v>
      </c>
      <c r="AB85" s="286">
        <f>SUM(AB78:AB84)</f>
        <v>2</v>
      </c>
      <c r="AC85" s="317">
        <f t="shared" si="69"/>
        <v>0.5</v>
      </c>
      <c r="AD85" s="286">
        <f>SUM(AD78:AD84)</f>
        <v>2</v>
      </c>
      <c r="AE85" s="317">
        <f t="shared" si="70"/>
        <v>0.5</v>
      </c>
      <c r="AF85" s="316">
        <f>SUM(AF78:AF84)</f>
        <v>5</v>
      </c>
      <c r="AG85" s="286">
        <f>SUM(AG78:AG84)</f>
        <v>3</v>
      </c>
      <c r="AH85" s="317">
        <f t="shared" si="71"/>
        <v>0.6</v>
      </c>
      <c r="AI85" s="286">
        <f>SUM(AI78:AI84)</f>
        <v>2</v>
      </c>
      <c r="AJ85" s="333">
        <f t="shared" si="72"/>
        <v>0.4</v>
      </c>
      <c r="AK85" s="316">
        <f>SUM(AK78:AK84)</f>
        <v>0</v>
      </c>
      <c r="AL85" s="286">
        <f>SUM(AL77:AL84)</f>
        <v>0</v>
      </c>
      <c r="AM85" s="317" t="str">
        <f t="shared" si="73"/>
        <v/>
      </c>
      <c r="AN85" s="286">
        <f>SUM(AN77:AN84)</f>
        <v>0</v>
      </c>
      <c r="AO85" s="333" t="str">
        <f t="shared" si="74"/>
        <v/>
      </c>
    </row>
    <row r="86" spans="1:41" s="104" customFormat="1" x14ac:dyDescent="0.3">
      <c r="A86" s="28" t="str">
        <f>IF(Rahmenbedingungen!I40="","",Rahmenbedingungen!I40)</f>
        <v>Vgl. LG 1.1</v>
      </c>
      <c r="B86" s="320"/>
      <c r="C86" s="321"/>
      <c r="D86" s="310"/>
      <c r="E86" s="321"/>
      <c r="F86" s="311"/>
      <c r="G86" s="185"/>
      <c r="H86" s="186"/>
      <c r="I86" s="197"/>
      <c r="J86" s="186"/>
      <c r="K86" s="315"/>
      <c r="L86" s="185"/>
      <c r="M86" s="186"/>
      <c r="N86" s="197"/>
      <c r="O86" s="186"/>
      <c r="P86" s="315"/>
      <c r="Q86" s="185"/>
      <c r="R86" s="186"/>
      <c r="S86" s="197"/>
      <c r="T86" s="186"/>
      <c r="U86" s="315"/>
      <c r="V86" s="185"/>
      <c r="W86" s="186"/>
      <c r="X86" s="197"/>
      <c r="Y86" s="186"/>
      <c r="Z86" s="315"/>
      <c r="AA86" s="185"/>
      <c r="AB86" s="186"/>
      <c r="AC86" s="197"/>
      <c r="AD86" s="186"/>
      <c r="AE86" s="315"/>
      <c r="AF86" s="185"/>
      <c r="AG86" s="186"/>
      <c r="AH86" s="197"/>
      <c r="AI86" s="186"/>
      <c r="AJ86" s="315"/>
      <c r="AK86" s="185"/>
      <c r="AL86" s="186"/>
      <c r="AM86" s="197"/>
      <c r="AN86" s="186"/>
      <c r="AO86" s="315"/>
    </row>
    <row r="87" spans="1:41" s="104" customFormat="1" x14ac:dyDescent="0.3">
      <c r="A87" s="28" t="str">
        <f>IF(Rahmenbedingungen!I41="","",Rahmenbedingungen!I41)</f>
        <v>E 4</v>
      </c>
      <c r="B87" s="320">
        <f t="shared" ref="B87:B92" si="75">C87+E87</f>
        <v>2</v>
      </c>
      <c r="C87" s="321">
        <f>Dateneingabe!C70</f>
        <v>1</v>
      </c>
      <c r="D87" s="310">
        <f t="shared" ref="D87:D95" si="76">IFERROR(C87/B87,"")</f>
        <v>0.5</v>
      </c>
      <c r="E87" s="321">
        <f>Dateneingabe!D70</f>
        <v>1</v>
      </c>
      <c r="F87" s="311">
        <f t="shared" si="60"/>
        <v>0.5</v>
      </c>
      <c r="G87" s="185">
        <f t="shared" ref="G87:G92" si="77">H87+J87</f>
        <v>2</v>
      </c>
      <c r="H87" s="186">
        <f>Dateneingabe!F70</f>
        <v>1</v>
      </c>
      <c r="I87" s="197">
        <f t="shared" si="61"/>
        <v>0.5</v>
      </c>
      <c r="J87" s="186">
        <f>Dateneingabe!G70</f>
        <v>1</v>
      </c>
      <c r="K87" s="315">
        <f t="shared" si="62"/>
        <v>0.5</v>
      </c>
      <c r="L87" s="185">
        <f t="shared" ref="L87:L92" si="78">M87+O87</f>
        <v>2</v>
      </c>
      <c r="M87" s="186">
        <f>Dateneingabe!I70</f>
        <v>1</v>
      </c>
      <c r="N87" s="197">
        <f t="shared" si="63"/>
        <v>0.5</v>
      </c>
      <c r="O87" s="186">
        <f>Dateneingabe!J70</f>
        <v>1</v>
      </c>
      <c r="P87" s="315">
        <f t="shared" si="64"/>
        <v>0.5</v>
      </c>
      <c r="Q87" s="185">
        <f t="shared" ref="Q87:Q92" si="79">R87+T87</f>
        <v>2</v>
      </c>
      <c r="R87" s="186">
        <f>Dateneingabe!L70</f>
        <v>1</v>
      </c>
      <c r="S87" s="197">
        <f t="shared" si="65"/>
        <v>0.5</v>
      </c>
      <c r="T87" s="186">
        <f>Dateneingabe!M70</f>
        <v>1</v>
      </c>
      <c r="U87" s="315">
        <f t="shared" si="66"/>
        <v>0.5</v>
      </c>
      <c r="V87" s="185">
        <f t="shared" ref="V87:V92" si="80">W87+Y87</f>
        <v>2</v>
      </c>
      <c r="W87" s="186">
        <f>Dateneingabe!O70</f>
        <v>1</v>
      </c>
      <c r="X87" s="197">
        <f t="shared" si="67"/>
        <v>0.5</v>
      </c>
      <c r="Y87" s="186">
        <f>Dateneingabe!P70</f>
        <v>1</v>
      </c>
      <c r="Z87" s="315">
        <f t="shared" si="68"/>
        <v>0.5</v>
      </c>
      <c r="AA87" s="185">
        <f t="shared" ref="AA87:AA92" si="81">AB87+AD87</f>
        <v>2</v>
      </c>
      <c r="AB87" s="186">
        <f>Dateneingabe!R70</f>
        <v>1</v>
      </c>
      <c r="AC87" s="197">
        <f t="shared" si="69"/>
        <v>0.5</v>
      </c>
      <c r="AD87" s="186">
        <f>Dateneingabe!S70</f>
        <v>1</v>
      </c>
      <c r="AE87" s="315">
        <f t="shared" si="70"/>
        <v>0.5</v>
      </c>
      <c r="AF87" s="185">
        <f t="shared" ref="AF87:AF92" si="82">AG87+AI87</f>
        <v>2</v>
      </c>
      <c r="AG87" s="186">
        <f>Dateneingabe!U70</f>
        <v>1</v>
      </c>
      <c r="AH87" s="197">
        <f t="shared" si="71"/>
        <v>0.5</v>
      </c>
      <c r="AI87" s="186">
        <f>Dateneingabe!V70</f>
        <v>1</v>
      </c>
      <c r="AJ87" s="315">
        <f t="shared" si="72"/>
        <v>0.5</v>
      </c>
      <c r="AK87" s="185">
        <f t="shared" ref="AK87:AK92" si="83">AL87+AN87</f>
        <v>2</v>
      </c>
      <c r="AL87" s="186">
        <f>Dateneingabe!X70</f>
        <v>1</v>
      </c>
      <c r="AM87" s="197">
        <f t="shared" si="73"/>
        <v>0.5</v>
      </c>
      <c r="AN87" s="186">
        <f>Dateneingabe!Y70</f>
        <v>1</v>
      </c>
      <c r="AO87" s="315">
        <f t="shared" si="74"/>
        <v>0.5</v>
      </c>
    </row>
    <row r="88" spans="1:41" s="104" customFormat="1" x14ac:dyDescent="0.3">
      <c r="A88" s="28" t="str">
        <f>IF(Rahmenbedingungen!I42="","",Rahmenbedingungen!I42)</f>
        <v>E 3</v>
      </c>
      <c r="B88" s="320">
        <f t="shared" si="75"/>
        <v>1</v>
      </c>
      <c r="C88" s="321">
        <f>Dateneingabe!C71</f>
        <v>1</v>
      </c>
      <c r="D88" s="310">
        <f t="shared" si="76"/>
        <v>1</v>
      </c>
      <c r="E88" s="321">
        <f>Dateneingabe!D71</f>
        <v>0</v>
      </c>
      <c r="F88" s="311">
        <f t="shared" si="60"/>
        <v>0</v>
      </c>
      <c r="G88" s="185">
        <f t="shared" si="77"/>
        <v>0</v>
      </c>
      <c r="H88" s="186">
        <f>Dateneingabe!F71</f>
        <v>0</v>
      </c>
      <c r="I88" s="197" t="str">
        <f t="shared" si="61"/>
        <v/>
      </c>
      <c r="J88" s="186">
        <f>Dateneingabe!G71</f>
        <v>0</v>
      </c>
      <c r="K88" s="315" t="str">
        <f t="shared" si="62"/>
        <v/>
      </c>
      <c r="L88" s="185">
        <f t="shared" si="78"/>
        <v>0</v>
      </c>
      <c r="M88" s="186">
        <f>Dateneingabe!I71</f>
        <v>0</v>
      </c>
      <c r="N88" s="197" t="str">
        <f t="shared" si="63"/>
        <v/>
      </c>
      <c r="O88" s="186">
        <f>Dateneingabe!J71</f>
        <v>0</v>
      </c>
      <c r="P88" s="315" t="str">
        <f t="shared" si="64"/>
        <v/>
      </c>
      <c r="Q88" s="185">
        <f t="shared" si="79"/>
        <v>0</v>
      </c>
      <c r="R88" s="186">
        <f>Dateneingabe!L71</f>
        <v>0</v>
      </c>
      <c r="S88" s="197" t="str">
        <f t="shared" si="65"/>
        <v/>
      </c>
      <c r="T88" s="186">
        <f>Dateneingabe!M71</f>
        <v>0</v>
      </c>
      <c r="U88" s="315" t="str">
        <f t="shared" si="66"/>
        <v/>
      </c>
      <c r="V88" s="185">
        <f t="shared" si="80"/>
        <v>3</v>
      </c>
      <c r="W88" s="186">
        <f>Dateneingabe!O71</f>
        <v>1</v>
      </c>
      <c r="X88" s="197">
        <f t="shared" si="67"/>
        <v>0.33333333333333331</v>
      </c>
      <c r="Y88" s="186">
        <f>Dateneingabe!P71</f>
        <v>2</v>
      </c>
      <c r="Z88" s="315">
        <f t="shared" si="68"/>
        <v>0.66666666666666663</v>
      </c>
      <c r="AA88" s="185">
        <f t="shared" si="81"/>
        <v>0</v>
      </c>
      <c r="AB88" s="186">
        <f>Dateneingabe!R71</f>
        <v>0</v>
      </c>
      <c r="AC88" s="197" t="str">
        <f t="shared" si="69"/>
        <v/>
      </c>
      <c r="AD88" s="186">
        <f>Dateneingabe!S71</f>
        <v>0</v>
      </c>
      <c r="AE88" s="315" t="str">
        <f t="shared" si="70"/>
        <v/>
      </c>
      <c r="AF88" s="185">
        <f t="shared" si="82"/>
        <v>0</v>
      </c>
      <c r="AG88" s="186">
        <f>Dateneingabe!U71</f>
        <v>0</v>
      </c>
      <c r="AH88" s="197" t="str">
        <f t="shared" si="71"/>
        <v/>
      </c>
      <c r="AI88" s="186">
        <f>Dateneingabe!V71</f>
        <v>0</v>
      </c>
      <c r="AJ88" s="315" t="str">
        <f t="shared" si="72"/>
        <v/>
      </c>
      <c r="AK88" s="185">
        <f t="shared" si="83"/>
        <v>0</v>
      </c>
      <c r="AL88" s="186">
        <f>Dateneingabe!X71</f>
        <v>0</v>
      </c>
      <c r="AM88" s="197" t="str">
        <f t="shared" si="73"/>
        <v/>
      </c>
      <c r="AN88" s="186">
        <f>Dateneingabe!Y71</f>
        <v>0</v>
      </c>
      <c r="AO88" s="315" t="str">
        <f t="shared" si="74"/>
        <v/>
      </c>
    </row>
    <row r="89" spans="1:41" s="104" customFormat="1" x14ac:dyDescent="0.3">
      <c r="A89" s="28" t="str">
        <f>IF(Rahmenbedingungen!I43="","",Rahmenbedingungen!I43)</f>
        <v>E 2</v>
      </c>
      <c r="B89" s="320">
        <f t="shared" si="75"/>
        <v>0</v>
      </c>
      <c r="C89" s="321">
        <f>Dateneingabe!C72</f>
        <v>0</v>
      </c>
      <c r="D89" s="310" t="str">
        <f t="shared" si="76"/>
        <v/>
      </c>
      <c r="E89" s="321">
        <f>Dateneingabe!D72</f>
        <v>0</v>
      </c>
      <c r="F89" s="311" t="str">
        <f t="shared" si="60"/>
        <v/>
      </c>
      <c r="G89" s="185">
        <f t="shared" si="77"/>
        <v>0</v>
      </c>
      <c r="H89" s="186">
        <f>Dateneingabe!F72</f>
        <v>0</v>
      </c>
      <c r="I89" s="197" t="str">
        <f t="shared" si="61"/>
        <v/>
      </c>
      <c r="J89" s="186">
        <f>Dateneingabe!G72</f>
        <v>0</v>
      </c>
      <c r="K89" s="315" t="str">
        <f t="shared" si="62"/>
        <v/>
      </c>
      <c r="L89" s="185">
        <f t="shared" si="78"/>
        <v>0</v>
      </c>
      <c r="M89" s="186">
        <f>Dateneingabe!I72</f>
        <v>0</v>
      </c>
      <c r="N89" s="197" t="str">
        <f t="shared" si="63"/>
        <v/>
      </c>
      <c r="O89" s="186">
        <f>Dateneingabe!J72</f>
        <v>0</v>
      </c>
      <c r="P89" s="315" t="str">
        <f t="shared" si="64"/>
        <v/>
      </c>
      <c r="Q89" s="185">
        <f t="shared" si="79"/>
        <v>0</v>
      </c>
      <c r="R89" s="186">
        <f>Dateneingabe!L72</f>
        <v>0</v>
      </c>
      <c r="S89" s="197" t="str">
        <f t="shared" si="65"/>
        <v/>
      </c>
      <c r="T89" s="186">
        <f>Dateneingabe!M72</f>
        <v>0</v>
      </c>
      <c r="U89" s="315" t="str">
        <f t="shared" si="66"/>
        <v/>
      </c>
      <c r="V89" s="185">
        <f t="shared" si="80"/>
        <v>0</v>
      </c>
      <c r="W89" s="186">
        <f>Dateneingabe!O72</f>
        <v>0</v>
      </c>
      <c r="X89" s="197" t="str">
        <f t="shared" si="67"/>
        <v/>
      </c>
      <c r="Y89" s="186">
        <f>Dateneingabe!P72</f>
        <v>0</v>
      </c>
      <c r="Z89" s="315" t="str">
        <f t="shared" si="68"/>
        <v/>
      </c>
      <c r="AA89" s="185">
        <f t="shared" si="81"/>
        <v>0</v>
      </c>
      <c r="AB89" s="186">
        <f>Dateneingabe!R72</f>
        <v>0</v>
      </c>
      <c r="AC89" s="197" t="str">
        <f t="shared" si="69"/>
        <v/>
      </c>
      <c r="AD89" s="186">
        <f>Dateneingabe!S72</f>
        <v>0</v>
      </c>
      <c r="AE89" s="315" t="str">
        <f t="shared" si="70"/>
        <v/>
      </c>
      <c r="AF89" s="185">
        <f t="shared" si="82"/>
        <v>0</v>
      </c>
      <c r="AG89" s="186">
        <f>Dateneingabe!U72</f>
        <v>0</v>
      </c>
      <c r="AH89" s="197" t="str">
        <f t="shared" si="71"/>
        <v/>
      </c>
      <c r="AI89" s="186">
        <f>Dateneingabe!V72</f>
        <v>0</v>
      </c>
      <c r="AJ89" s="315" t="str">
        <f t="shared" si="72"/>
        <v/>
      </c>
      <c r="AK89" s="185">
        <f t="shared" si="83"/>
        <v>0</v>
      </c>
      <c r="AL89" s="186">
        <f>Dateneingabe!X72</f>
        <v>0</v>
      </c>
      <c r="AM89" s="197" t="str">
        <f t="shared" si="73"/>
        <v/>
      </c>
      <c r="AN89" s="186">
        <f>Dateneingabe!Y72</f>
        <v>0</v>
      </c>
      <c r="AO89" s="315" t="str">
        <f t="shared" si="74"/>
        <v/>
      </c>
    </row>
    <row r="90" spans="1:41" s="104" customFormat="1" x14ac:dyDescent="0.3">
      <c r="A90" s="28" t="str">
        <f>IF(Rahmenbedingungen!I44="","",Rahmenbedingungen!I44)</f>
        <v>E 1</v>
      </c>
      <c r="B90" s="320">
        <f t="shared" si="75"/>
        <v>0</v>
      </c>
      <c r="C90" s="321">
        <f>Dateneingabe!C73</f>
        <v>0</v>
      </c>
      <c r="D90" s="310" t="str">
        <f t="shared" si="76"/>
        <v/>
      </c>
      <c r="E90" s="321">
        <f>Dateneingabe!D73</f>
        <v>0</v>
      </c>
      <c r="F90" s="311" t="str">
        <f t="shared" si="60"/>
        <v/>
      </c>
      <c r="G90" s="185">
        <f t="shared" si="77"/>
        <v>0</v>
      </c>
      <c r="H90" s="186">
        <f>Dateneingabe!F73</f>
        <v>0</v>
      </c>
      <c r="I90" s="197" t="str">
        <f t="shared" si="61"/>
        <v/>
      </c>
      <c r="J90" s="186">
        <f>Dateneingabe!G73</f>
        <v>0</v>
      </c>
      <c r="K90" s="315" t="str">
        <f t="shared" si="62"/>
        <v/>
      </c>
      <c r="L90" s="185">
        <f t="shared" si="78"/>
        <v>1</v>
      </c>
      <c r="M90" s="186">
        <f>Dateneingabe!I73</f>
        <v>0</v>
      </c>
      <c r="N90" s="197">
        <f t="shared" si="63"/>
        <v>0</v>
      </c>
      <c r="O90" s="186">
        <f>Dateneingabe!J73</f>
        <v>1</v>
      </c>
      <c r="P90" s="315">
        <f t="shared" si="64"/>
        <v>1</v>
      </c>
      <c r="Q90" s="185">
        <f t="shared" si="79"/>
        <v>0</v>
      </c>
      <c r="R90" s="186">
        <f>Dateneingabe!L73</f>
        <v>0</v>
      </c>
      <c r="S90" s="197" t="str">
        <f t="shared" si="65"/>
        <v/>
      </c>
      <c r="T90" s="186">
        <f>Dateneingabe!M73</f>
        <v>0</v>
      </c>
      <c r="U90" s="315" t="str">
        <f t="shared" si="66"/>
        <v/>
      </c>
      <c r="V90" s="185">
        <f t="shared" si="80"/>
        <v>0</v>
      </c>
      <c r="W90" s="186">
        <f>Dateneingabe!O73</f>
        <v>0</v>
      </c>
      <c r="X90" s="197" t="str">
        <f t="shared" si="67"/>
        <v/>
      </c>
      <c r="Y90" s="186">
        <f>Dateneingabe!P73</f>
        <v>0</v>
      </c>
      <c r="Z90" s="315" t="str">
        <f t="shared" si="68"/>
        <v/>
      </c>
      <c r="AA90" s="185">
        <f t="shared" si="81"/>
        <v>0</v>
      </c>
      <c r="AB90" s="186">
        <f>Dateneingabe!R73</f>
        <v>0</v>
      </c>
      <c r="AC90" s="197" t="str">
        <f t="shared" si="69"/>
        <v/>
      </c>
      <c r="AD90" s="186">
        <f>Dateneingabe!S73</f>
        <v>0</v>
      </c>
      <c r="AE90" s="315" t="str">
        <f t="shared" si="70"/>
        <v/>
      </c>
      <c r="AF90" s="185">
        <f t="shared" si="82"/>
        <v>0</v>
      </c>
      <c r="AG90" s="186">
        <f>Dateneingabe!U73</f>
        <v>0</v>
      </c>
      <c r="AH90" s="197" t="str">
        <f t="shared" si="71"/>
        <v/>
      </c>
      <c r="AI90" s="186">
        <f>Dateneingabe!V73</f>
        <v>0</v>
      </c>
      <c r="AJ90" s="315" t="str">
        <f t="shared" si="72"/>
        <v/>
      </c>
      <c r="AK90" s="185">
        <f t="shared" si="83"/>
        <v>0</v>
      </c>
      <c r="AL90" s="186">
        <f>Dateneingabe!X73</f>
        <v>0</v>
      </c>
      <c r="AM90" s="197" t="str">
        <f t="shared" si="73"/>
        <v/>
      </c>
      <c r="AN90" s="186">
        <f>Dateneingabe!Y73</f>
        <v>0</v>
      </c>
      <c r="AO90" s="315" t="str">
        <f t="shared" si="74"/>
        <v/>
      </c>
    </row>
    <row r="91" spans="1:41" s="104" customFormat="1" x14ac:dyDescent="0.3">
      <c r="A91" s="28" t="str">
        <f>IF(Rahmenbedingungen!I45="","",Rahmenbedingungen!I45)</f>
        <v/>
      </c>
      <c r="B91" s="320">
        <f t="shared" si="75"/>
        <v>1</v>
      </c>
      <c r="C91" s="321">
        <f>Dateneingabe!C74</f>
        <v>1</v>
      </c>
      <c r="D91" s="310">
        <f t="shared" si="76"/>
        <v>1</v>
      </c>
      <c r="E91" s="321">
        <f>Dateneingabe!D74</f>
        <v>0</v>
      </c>
      <c r="F91" s="311">
        <f t="shared" si="60"/>
        <v>0</v>
      </c>
      <c r="G91" s="185">
        <f t="shared" si="77"/>
        <v>0</v>
      </c>
      <c r="H91" s="186">
        <f>Dateneingabe!F74</f>
        <v>0</v>
      </c>
      <c r="I91" s="197" t="str">
        <f t="shared" si="61"/>
        <v/>
      </c>
      <c r="J91" s="186">
        <f>Dateneingabe!G74</f>
        <v>0</v>
      </c>
      <c r="K91" s="315" t="str">
        <f t="shared" si="62"/>
        <v/>
      </c>
      <c r="L91" s="185">
        <f t="shared" si="78"/>
        <v>0</v>
      </c>
      <c r="M91" s="186">
        <f>Dateneingabe!I74</f>
        <v>0</v>
      </c>
      <c r="N91" s="197" t="str">
        <f t="shared" si="63"/>
        <v/>
      </c>
      <c r="O91" s="186">
        <f>Dateneingabe!J74</f>
        <v>0</v>
      </c>
      <c r="P91" s="315" t="str">
        <f t="shared" si="64"/>
        <v/>
      </c>
      <c r="Q91" s="185">
        <f t="shared" si="79"/>
        <v>0</v>
      </c>
      <c r="R91" s="186">
        <f>Dateneingabe!L74</f>
        <v>0</v>
      </c>
      <c r="S91" s="197" t="str">
        <f t="shared" si="65"/>
        <v/>
      </c>
      <c r="T91" s="186">
        <f>Dateneingabe!M74</f>
        <v>0</v>
      </c>
      <c r="U91" s="315" t="str">
        <f t="shared" si="66"/>
        <v/>
      </c>
      <c r="V91" s="185">
        <f t="shared" si="80"/>
        <v>0</v>
      </c>
      <c r="W91" s="186">
        <f>Dateneingabe!O74</f>
        <v>0</v>
      </c>
      <c r="X91" s="197" t="str">
        <f t="shared" si="67"/>
        <v/>
      </c>
      <c r="Y91" s="186">
        <f>Dateneingabe!P74</f>
        <v>0</v>
      </c>
      <c r="Z91" s="315" t="str">
        <f t="shared" si="68"/>
        <v/>
      </c>
      <c r="AA91" s="185">
        <f t="shared" si="81"/>
        <v>0</v>
      </c>
      <c r="AB91" s="186">
        <f>Dateneingabe!R74</f>
        <v>0</v>
      </c>
      <c r="AC91" s="197" t="str">
        <f t="shared" si="69"/>
        <v/>
      </c>
      <c r="AD91" s="186">
        <f>Dateneingabe!S74</f>
        <v>0</v>
      </c>
      <c r="AE91" s="315" t="str">
        <f t="shared" si="70"/>
        <v/>
      </c>
      <c r="AF91" s="185">
        <f t="shared" si="82"/>
        <v>0</v>
      </c>
      <c r="AG91" s="186">
        <f>Dateneingabe!U74</f>
        <v>0</v>
      </c>
      <c r="AH91" s="197" t="str">
        <f t="shared" si="71"/>
        <v/>
      </c>
      <c r="AI91" s="186">
        <f>Dateneingabe!V74</f>
        <v>0</v>
      </c>
      <c r="AJ91" s="315" t="str">
        <f t="shared" si="72"/>
        <v/>
      </c>
      <c r="AK91" s="185">
        <f t="shared" si="83"/>
        <v>0</v>
      </c>
      <c r="AL91" s="186">
        <f>Dateneingabe!X74</f>
        <v>0</v>
      </c>
      <c r="AM91" s="197" t="str">
        <f t="shared" si="73"/>
        <v/>
      </c>
      <c r="AN91" s="186">
        <f>Dateneingabe!Y74</f>
        <v>0</v>
      </c>
      <c r="AO91" s="315" t="str">
        <f t="shared" si="74"/>
        <v/>
      </c>
    </row>
    <row r="92" spans="1:41" s="104" customFormat="1" x14ac:dyDescent="0.3">
      <c r="A92" s="28" t="str">
        <f>IF(Rahmenbedingungen!I46="","",Rahmenbedingungen!I46)</f>
        <v/>
      </c>
      <c r="B92" s="320">
        <f t="shared" si="75"/>
        <v>0</v>
      </c>
      <c r="C92" s="321">
        <f>Dateneingabe!C75</f>
        <v>0</v>
      </c>
      <c r="D92" s="310" t="str">
        <f t="shared" si="76"/>
        <v/>
      </c>
      <c r="E92" s="321">
        <f>Dateneingabe!D75</f>
        <v>0</v>
      </c>
      <c r="F92" s="311" t="str">
        <f t="shared" si="60"/>
        <v/>
      </c>
      <c r="G92" s="185">
        <f t="shared" si="77"/>
        <v>0</v>
      </c>
      <c r="H92" s="186">
        <f>Dateneingabe!F75</f>
        <v>0</v>
      </c>
      <c r="I92" s="197" t="str">
        <f t="shared" si="61"/>
        <v/>
      </c>
      <c r="J92" s="186">
        <f>Dateneingabe!G75</f>
        <v>0</v>
      </c>
      <c r="K92" s="315" t="str">
        <f t="shared" si="62"/>
        <v/>
      </c>
      <c r="L92" s="185">
        <f t="shared" si="78"/>
        <v>0</v>
      </c>
      <c r="M92" s="186">
        <f>Dateneingabe!I75</f>
        <v>0</v>
      </c>
      <c r="N92" s="197" t="str">
        <f t="shared" si="63"/>
        <v/>
      </c>
      <c r="O92" s="186">
        <f>Dateneingabe!J75</f>
        <v>0</v>
      </c>
      <c r="P92" s="315" t="str">
        <f t="shared" si="64"/>
        <v/>
      </c>
      <c r="Q92" s="185">
        <f t="shared" si="79"/>
        <v>0</v>
      </c>
      <c r="R92" s="186">
        <f>Dateneingabe!L75</f>
        <v>0</v>
      </c>
      <c r="S92" s="197" t="str">
        <f t="shared" si="65"/>
        <v/>
      </c>
      <c r="T92" s="186">
        <f>Dateneingabe!M75</f>
        <v>0</v>
      </c>
      <c r="U92" s="315" t="str">
        <f t="shared" si="66"/>
        <v/>
      </c>
      <c r="V92" s="185">
        <f t="shared" si="80"/>
        <v>0</v>
      </c>
      <c r="W92" s="186">
        <f>Dateneingabe!O75</f>
        <v>0</v>
      </c>
      <c r="X92" s="197" t="str">
        <f t="shared" si="67"/>
        <v/>
      </c>
      <c r="Y92" s="186">
        <f>Dateneingabe!P75</f>
        <v>0</v>
      </c>
      <c r="Z92" s="315" t="str">
        <f t="shared" si="68"/>
        <v/>
      </c>
      <c r="AA92" s="185">
        <f t="shared" si="81"/>
        <v>0</v>
      </c>
      <c r="AB92" s="186">
        <f>Dateneingabe!R75</f>
        <v>0</v>
      </c>
      <c r="AC92" s="197" t="str">
        <f t="shared" si="69"/>
        <v/>
      </c>
      <c r="AD92" s="186">
        <f>Dateneingabe!S75</f>
        <v>0</v>
      </c>
      <c r="AE92" s="315" t="str">
        <f t="shared" si="70"/>
        <v/>
      </c>
      <c r="AF92" s="185">
        <f t="shared" si="82"/>
        <v>0</v>
      </c>
      <c r="AG92" s="186">
        <f>Dateneingabe!U75</f>
        <v>0</v>
      </c>
      <c r="AH92" s="197" t="str">
        <f t="shared" si="71"/>
        <v/>
      </c>
      <c r="AI92" s="186">
        <f>Dateneingabe!V75</f>
        <v>0</v>
      </c>
      <c r="AJ92" s="315" t="str">
        <f t="shared" si="72"/>
        <v/>
      </c>
      <c r="AK92" s="185">
        <f t="shared" si="83"/>
        <v>0</v>
      </c>
      <c r="AL92" s="186">
        <f>Dateneingabe!X75</f>
        <v>0</v>
      </c>
      <c r="AM92" s="197" t="str">
        <f t="shared" si="73"/>
        <v/>
      </c>
      <c r="AN92" s="186">
        <f>Dateneingabe!Y75</f>
        <v>0</v>
      </c>
      <c r="AO92" s="315" t="str">
        <f t="shared" si="74"/>
        <v/>
      </c>
    </row>
    <row r="93" spans="1:41" s="104" customFormat="1" ht="14.5" thickBot="1" x14ac:dyDescent="0.35">
      <c r="A93" s="29" t="s">
        <v>14</v>
      </c>
      <c r="B93" s="316">
        <f>SUM(B87:B92)</f>
        <v>4</v>
      </c>
      <c r="C93" s="286">
        <f>SUM(C87:C92)</f>
        <v>3</v>
      </c>
      <c r="D93" s="317">
        <f t="shared" si="76"/>
        <v>0.75</v>
      </c>
      <c r="E93" s="286">
        <f>SUM(E87:E92)</f>
        <v>1</v>
      </c>
      <c r="F93" s="317">
        <f t="shared" si="60"/>
        <v>0.25</v>
      </c>
      <c r="G93" s="316">
        <f>SUM(G87:G92)</f>
        <v>2</v>
      </c>
      <c r="H93" s="286">
        <f>SUM(H87:H92)</f>
        <v>1</v>
      </c>
      <c r="I93" s="317">
        <f t="shared" si="61"/>
        <v>0.5</v>
      </c>
      <c r="J93" s="286">
        <f>SUM(J87:J92)</f>
        <v>1</v>
      </c>
      <c r="K93" s="317">
        <f t="shared" si="62"/>
        <v>0.5</v>
      </c>
      <c r="L93" s="316">
        <f>SUM(L87:L92)</f>
        <v>3</v>
      </c>
      <c r="M93" s="286">
        <f>SUM(M87:M92)</f>
        <v>1</v>
      </c>
      <c r="N93" s="317">
        <f t="shared" si="63"/>
        <v>0.33333333333333331</v>
      </c>
      <c r="O93" s="286">
        <f>SUM(O87:O92)</f>
        <v>2</v>
      </c>
      <c r="P93" s="317">
        <f t="shared" si="64"/>
        <v>0.66666666666666663</v>
      </c>
      <c r="Q93" s="316">
        <f>SUM(Q87:Q92)</f>
        <v>2</v>
      </c>
      <c r="R93" s="286">
        <f>SUM(R87:R92)</f>
        <v>1</v>
      </c>
      <c r="S93" s="317">
        <f t="shared" si="65"/>
        <v>0.5</v>
      </c>
      <c r="T93" s="286">
        <f>SUM(T87:T92)</f>
        <v>1</v>
      </c>
      <c r="U93" s="317">
        <f t="shared" si="66"/>
        <v>0.5</v>
      </c>
      <c r="V93" s="316">
        <f>SUM(V87:V92)</f>
        <v>5</v>
      </c>
      <c r="W93" s="286">
        <f>SUM(W87:W92)</f>
        <v>2</v>
      </c>
      <c r="X93" s="317">
        <f t="shared" si="67"/>
        <v>0.4</v>
      </c>
      <c r="Y93" s="286">
        <f>SUM(Y87:Y92)</f>
        <v>3</v>
      </c>
      <c r="Z93" s="317">
        <f t="shared" si="68"/>
        <v>0.6</v>
      </c>
      <c r="AA93" s="316">
        <f>SUM(AA87:AA92)</f>
        <v>2</v>
      </c>
      <c r="AB93" s="286">
        <f>SUM(AB87:AB92)</f>
        <v>1</v>
      </c>
      <c r="AC93" s="317">
        <f t="shared" si="69"/>
        <v>0.5</v>
      </c>
      <c r="AD93" s="286">
        <f>SUM(AD87:AD92)</f>
        <v>1</v>
      </c>
      <c r="AE93" s="317">
        <f t="shared" si="70"/>
        <v>0.5</v>
      </c>
      <c r="AF93" s="316">
        <f>SUM(AF87:AF92)</f>
        <v>2</v>
      </c>
      <c r="AG93" s="286">
        <f>SUM(AG87:AG92)</f>
        <v>1</v>
      </c>
      <c r="AH93" s="317">
        <f t="shared" si="71"/>
        <v>0.5</v>
      </c>
      <c r="AI93" s="286">
        <f>SUM(AI87:AI92)</f>
        <v>1</v>
      </c>
      <c r="AJ93" s="310">
        <f t="shared" si="72"/>
        <v>0.5</v>
      </c>
      <c r="AK93" s="316">
        <f>SUM(AK87:AK92)</f>
        <v>2</v>
      </c>
      <c r="AL93" s="286">
        <f>SUM(AL86:AL92)</f>
        <v>1</v>
      </c>
      <c r="AM93" s="317">
        <f t="shared" si="73"/>
        <v>0.5</v>
      </c>
      <c r="AN93" s="286">
        <f>SUM(AN86:AN92)</f>
        <v>1</v>
      </c>
      <c r="AO93" s="333">
        <f t="shared" si="74"/>
        <v>0.5</v>
      </c>
    </row>
    <row r="94" spans="1:41" s="108" customFormat="1" ht="14.5" thickBot="1" x14ac:dyDescent="0.35">
      <c r="A94" s="307" t="s">
        <v>219</v>
      </c>
      <c r="B94" s="322">
        <f>C94+E94</f>
        <v>5</v>
      </c>
      <c r="C94" s="323">
        <f>Dateneingabe!C77</f>
        <v>2</v>
      </c>
      <c r="D94" s="324">
        <f t="shared" si="76"/>
        <v>0.4</v>
      </c>
      <c r="E94" s="323">
        <f>Dateneingabe!D77</f>
        <v>3</v>
      </c>
      <c r="F94" s="324">
        <f t="shared" si="60"/>
        <v>0.6</v>
      </c>
      <c r="G94" s="322">
        <f>H94+J94</f>
        <v>3</v>
      </c>
      <c r="H94" s="323">
        <f>Dateneingabe!F77</f>
        <v>2</v>
      </c>
      <c r="I94" s="324">
        <f t="shared" si="61"/>
        <v>0.66666666666666663</v>
      </c>
      <c r="J94" s="323">
        <f>Dateneingabe!G77</f>
        <v>1</v>
      </c>
      <c r="K94" s="324">
        <f t="shared" si="62"/>
        <v>0.33333333333333331</v>
      </c>
      <c r="L94" s="322">
        <f>M94+O94</f>
        <v>3</v>
      </c>
      <c r="M94" s="323">
        <f>Dateneingabe!I77</f>
        <v>2</v>
      </c>
      <c r="N94" s="324">
        <f t="shared" si="63"/>
        <v>0.66666666666666663</v>
      </c>
      <c r="O94" s="323">
        <f>Dateneingabe!J77</f>
        <v>1</v>
      </c>
      <c r="P94" s="324">
        <f t="shared" si="64"/>
        <v>0.33333333333333331</v>
      </c>
      <c r="Q94" s="322">
        <f>R94+T94</f>
        <v>0</v>
      </c>
      <c r="R94" s="323">
        <f>Dateneingabe!L77</f>
        <v>0</v>
      </c>
      <c r="S94" s="324" t="str">
        <f t="shared" si="65"/>
        <v/>
      </c>
      <c r="T94" s="323">
        <f>Dateneingabe!M77</f>
        <v>0</v>
      </c>
      <c r="U94" s="324" t="str">
        <f t="shared" si="66"/>
        <v/>
      </c>
      <c r="V94" s="322">
        <f>W94+Y94</f>
        <v>0</v>
      </c>
      <c r="W94" s="323">
        <f>Dateneingabe!O77</f>
        <v>0</v>
      </c>
      <c r="X94" s="324" t="str">
        <f t="shared" si="67"/>
        <v/>
      </c>
      <c r="Y94" s="323">
        <f>Dateneingabe!P77</f>
        <v>0</v>
      </c>
      <c r="Z94" s="324" t="str">
        <f t="shared" si="68"/>
        <v/>
      </c>
      <c r="AA94" s="322">
        <f>AB94+AD94</f>
        <v>0</v>
      </c>
      <c r="AB94" s="323">
        <f>Dateneingabe!R77</f>
        <v>0</v>
      </c>
      <c r="AC94" s="324" t="str">
        <f t="shared" si="69"/>
        <v/>
      </c>
      <c r="AD94" s="323">
        <f>Dateneingabe!S77</f>
        <v>0</v>
      </c>
      <c r="AE94" s="324" t="str">
        <f t="shared" si="70"/>
        <v/>
      </c>
      <c r="AF94" s="322">
        <f>AG94+AI94</f>
        <v>0</v>
      </c>
      <c r="AG94" s="323">
        <f>Dateneingabe!U77</f>
        <v>0</v>
      </c>
      <c r="AH94" s="324" t="str">
        <f t="shared" si="71"/>
        <v/>
      </c>
      <c r="AI94" s="323">
        <f>Dateneingabe!V77</f>
        <v>0</v>
      </c>
      <c r="AJ94" s="334" t="str">
        <f t="shared" si="72"/>
        <v/>
      </c>
      <c r="AK94" s="322">
        <f>AL94+AN94</f>
        <v>0</v>
      </c>
      <c r="AL94" s="323">
        <f>Dateneingabe!X80</f>
        <v>0</v>
      </c>
      <c r="AM94" s="324" t="str">
        <f t="shared" si="73"/>
        <v/>
      </c>
      <c r="AN94" s="323">
        <f>Dateneingabe!Y80</f>
        <v>0</v>
      </c>
      <c r="AO94" s="334" t="str">
        <f t="shared" si="74"/>
        <v/>
      </c>
    </row>
    <row r="95" spans="1:41" s="104" customFormat="1" ht="14.5" thickBot="1" x14ac:dyDescent="0.35">
      <c r="A95" s="29" t="s">
        <v>238</v>
      </c>
      <c r="B95" s="180">
        <f>B67+B76+B85+B93+B94</f>
        <v>19</v>
      </c>
      <c r="C95" s="181">
        <f>C67+C76+C85+C93+C94</f>
        <v>12</v>
      </c>
      <c r="D95" s="329">
        <f t="shared" si="76"/>
        <v>0.63157894736842102</v>
      </c>
      <c r="E95" s="181">
        <f>E67+E76+E85+E93+E94</f>
        <v>7</v>
      </c>
      <c r="F95" s="330">
        <f t="shared" si="60"/>
        <v>0.36842105263157893</v>
      </c>
      <c r="G95" s="180">
        <f>G67+G76+G85+G93+G94</f>
        <v>32</v>
      </c>
      <c r="H95" s="181">
        <f>H67+H76+H85+H93+H94</f>
        <v>26</v>
      </c>
      <c r="I95" s="318">
        <f t="shared" si="61"/>
        <v>0.8125</v>
      </c>
      <c r="J95" s="181">
        <f>J67+J76+J85+J93+J94</f>
        <v>6</v>
      </c>
      <c r="K95" s="319">
        <f t="shared" si="62"/>
        <v>0.1875</v>
      </c>
      <c r="L95" s="180">
        <f>L67+L76+L85+L93+L94</f>
        <v>11</v>
      </c>
      <c r="M95" s="181">
        <f>M67+M76+M85+M93+M94</f>
        <v>6</v>
      </c>
      <c r="N95" s="318">
        <f t="shared" si="63"/>
        <v>0.54545454545454541</v>
      </c>
      <c r="O95" s="181">
        <f>O67+O76+O85+O93+O94</f>
        <v>5</v>
      </c>
      <c r="P95" s="319">
        <f t="shared" si="64"/>
        <v>0.45454545454545453</v>
      </c>
      <c r="Q95" s="180">
        <f>Q67+Q76+Q85+Q93+Q94</f>
        <v>21</v>
      </c>
      <c r="R95" s="181">
        <f>R67+R76+R85+R93+R94</f>
        <v>16</v>
      </c>
      <c r="S95" s="318">
        <f t="shared" si="65"/>
        <v>0.76190476190476186</v>
      </c>
      <c r="T95" s="181">
        <f>T67+T76+T85+T93+T94</f>
        <v>5</v>
      </c>
      <c r="U95" s="319">
        <f t="shared" si="66"/>
        <v>0.23809523809523808</v>
      </c>
      <c r="V95" s="180">
        <f>V67+V76+V85+V93+V94</f>
        <v>41</v>
      </c>
      <c r="W95" s="181">
        <f>W67+W76+W85+W93+W94</f>
        <v>32</v>
      </c>
      <c r="X95" s="318">
        <f t="shared" si="67"/>
        <v>0.78048780487804881</v>
      </c>
      <c r="Y95" s="181">
        <f>Y67+Y76+Y85+Y93+Y94</f>
        <v>9</v>
      </c>
      <c r="Z95" s="319">
        <f t="shared" si="68"/>
        <v>0.21951219512195122</v>
      </c>
      <c r="AA95" s="180">
        <f>AA67+AA76+AA85+AA93+AA94</f>
        <v>6</v>
      </c>
      <c r="AB95" s="181">
        <f>AB67+AB76+AB85+AB93+AB94</f>
        <v>3</v>
      </c>
      <c r="AC95" s="318">
        <f t="shared" si="69"/>
        <v>0.5</v>
      </c>
      <c r="AD95" s="181">
        <f>AD67+AD76+AD85+AD93+AD94</f>
        <v>3</v>
      </c>
      <c r="AE95" s="319">
        <f t="shared" si="70"/>
        <v>0.5</v>
      </c>
      <c r="AF95" s="180">
        <f>AF67+AF76+AF85+AF93+AF94</f>
        <v>9</v>
      </c>
      <c r="AG95" s="181">
        <f>AG67+AG76+AG85+AG93+AG94</f>
        <v>4</v>
      </c>
      <c r="AH95" s="318">
        <f t="shared" si="71"/>
        <v>0.44444444444444442</v>
      </c>
      <c r="AI95" s="181">
        <f>AI67+AI76+AI85+AI93+AI94</f>
        <v>5</v>
      </c>
      <c r="AJ95" s="319">
        <f t="shared" si="72"/>
        <v>0.55555555555555558</v>
      </c>
      <c r="AK95" s="180">
        <f>AK67+AK76+AK85+AK93+AK94</f>
        <v>19</v>
      </c>
      <c r="AL95" s="181">
        <f>AL67+AL76+AL85+AL93+AL94</f>
        <v>16</v>
      </c>
      <c r="AM95" s="318">
        <f t="shared" si="73"/>
        <v>0.84210526315789469</v>
      </c>
      <c r="AN95" s="181">
        <f>AN67+AN76+AN85+AN93+AN94</f>
        <v>3</v>
      </c>
      <c r="AO95" s="319">
        <f t="shared" si="74"/>
        <v>0.15789473684210525</v>
      </c>
    </row>
    <row r="96" spans="1:41" s="104" customFormat="1" ht="13" x14ac:dyDescent="0.3">
      <c r="A96" s="105"/>
      <c r="B96" s="116"/>
      <c r="C96" s="116"/>
      <c r="D96" s="119"/>
      <c r="E96" s="116"/>
      <c r="F96" s="119"/>
      <c r="G96" s="53"/>
      <c r="H96" s="53"/>
      <c r="I96" s="110"/>
      <c r="J96" s="53"/>
      <c r="K96" s="117"/>
      <c r="L96" s="53"/>
      <c r="M96" s="53"/>
      <c r="N96" s="110"/>
      <c r="O96" s="53"/>
      <c r="P96" s="117"/>
      <c r="Q96" s="53"/>
      <c r="R96" s="53"/>
      <c r="S96" s="110"/>
      <c r="T96" s="53"/>
      <c r="U96" s="117"/>
      <c r="V96" s="53"/>
      <c r="W96" s="53"/>
      <c r="X96" s="110"/>
      <c r="Y96" s="53"/>
      <c r="Z96" s="117"/>
      <c r="AA96" s="53"/>
      <c r="AB96" s="53"/>
      <c r="AC96" s="110"/>
      <c r="AD96" s="53"/>
      <c r="AE96" s="117"/>
      <c r="AF96" s="53"/>
      <c r="AG96" s="53"/>
      <c r="AH96" s="110"/>
      <c r="AI96" s="53"/>
      <c r="AJ96" s="117"/>
    </row>
    <row r="97" spans="1:36" x14ac:dyDescent="0.3">
      <c r="I97" s="109"/>
      <c r="K97" s="109"/>
      <c r="N97" s="109"/>
      <c r="P97" s="109"/>
      <c r="S97" s="109"/>
      <c r="U97" s="109"/>
      <c r="X97" s="109"/>
      <c r="Z97" s="109"/>
      <c r="AC97" s="109"/>
      <c r="AE97" s="109"/>
      <c r="AH97" s="109"/>
      <c r="AJ97" s="109"/>
    </row>
    <row r="98" spans="1:36" ht="16" thickBot="1" x14ac:dyDescent="0.35">
      <c r="A98" s="1" t="s">
        <v>274</v>
      </c>
      <c r="I98" s="109"/>
      <c r="K98" s="109"/>
      <c r="N98" s="109"/>
      <c r="P98" s="109"/>
      <c r="S98" s="109"/>
      <c r="U98" s="109"/>
      <c r="X98" s="109"/>
      <c r="Z98" s="109"/>
      <c r="AC98" s="109"/>
      <c r="AE98" s="109"/>
      <c r="AH98" s="109"/>
      <c r="AJ98" s="109"/>
    </row>
    <row r="99" spans="1:36" ht="14.5" thickBot="1" x14ac:dyDescent="0.35">
      <c r="A99" s="55"/>
      <c r="B99" s="751" t="s">
        <v>124</v>
      </c>
      <c r="C99" s="713"/>
      <c r="D99" s="713"/>
      <c r="E99" s="713"/>
      <c r="F99" s="790"/>
      <c r="G99" s="751" t="s">
        <v>125</v>
      </c>
      <c r="H99" s="713"/>
      <c r="I99" s="713"/>
      <c r="J99" s="713"/>
      <c r="K99" s="790"/>
      <c r="N99" s="109"/>
      <c r="P99" s="109"/>
      <c r="S99" s="109"/>
      <c r="U99" s="109"/>
      <c r="X99" s="109"/>
      <c r="Z99" s="109"/>
      <c r="AC99" s="109"/>
      <c r="AE99" s="109"/>
      <c r="AH99" s="109"/>
      <c r="AJ99" s="109"/>
    </row>
    <row r="100" spans="1:36" ht="28.5" thickBot="1" x14ac:dyDescent="0.35">
      <c r="A100" s="54" t="s">
        <v>240</v>
      </c>
      <c r="B100" s="46" t="s">
        <v>14</v>
      </c>
      <c r="C100" s="47" t="s">
        <v>74</v>
      </c>
      <c r="D100" s="47" t="s">
        <v>99</v>
      </c>
      <c r="E100" s="47" t="s">
        <v>75</v>
      </c>
      <c r="F100" s="48" t="s">
        <v>100</v>
      </c>
      <c r="G100" s="46" t="s">
        <v>14</v>
      </c>
      <c r="H100" s="47" t="s">
        <v>74</v>
      </c>
      <c r="I100" s="305" t="s">
        <v>99</v>
      </c>
      <c r="J100" s="47" t="s">
        <v>75</v>
      </c>
      <c r="K100" s="306" t="s">
        <v>100</v>
      </c>
      <c r="N100" s="109"/>
      <c r="P100" s="109"/>
      <c r="Q100" s="102"/>
      <c r="S100" s="109"/>
      <c r="U100" s="109"/>
      <c r="X100" s="109"/>
      <c r="Z100" s="109"/>
      <c r="AC100" s="109"/>
      <c r="AE100" s="109"/>
      <c r="AH100" s="109"/>
      <c r="AJ100" s="109"/>
    </row>
    <row r="101" spans="1:36" ht="15.5" x14ac:dyDescent="0.3">
      <c r="A101" s="64" t="s">
        <v>22</v>
      </c>
      <c r="B101" s="64">
        <f>SUM(B102:B111)</f>
        <v>39</v>
      </c>
      <c r="C101" s="41">
        <f>SUM(C102:C111)</f>
        <v>4</v>
      </c>
      <c r="D101" s="556">
        <f t="shared" ref="D101:D122" si="84">IFERROR(C101/B101,"")</f>
        <v>0.10256410256410256</v>
      </c>
      <c r="E101" s="41">
        <f>SUM(E102:E111)</f>
        <v>35</v>
      </c>
      <c r="F101" s="311">
        <f t="shared" ref="F101:F114" si="85">IFERROR(E101/B101,"")</f>
        <v>0.89743589743589747</v>
      </c>
      <c r="G101" s="557">
        <f>SUM(G102:G111)</f>
        <v>40</v>
      </c>
      <c r="H101" s="41">
        <f>SUM(H102:H111)</f>
        <v>12</v>
      </c>
      <c r="I101" s="335">
        <f t="shared" ref="I101:I122" si="86">IFERROR(H101/G101,"")</f>
        <v>0.3</v>
      </c>
      <c r="J101" s="41">
        <f>SUM(J102:J111)</f>
        <v>28</v>
      </c>
      <c r="K101" s="315">
        <f t="shared" ref="K101:K122" si="87">IFERROR(J101/G101,"")</f>
        <v>0.7</v>
      </c>
      <c r="N101" s="109"/>
      <c r="P101" s="109"/>
      <c r="Q101" s="102"/>
      <c r="S101" s="109"/>
      <c r="U101" s="109"/>
      <c r="X101" s="109"/>
      <c r="Z101" s="109"/>
      <c r="AC101" s="109"/>
      <c r="AE101" s="109"/>
      <c r="AH101" s="109"/>
      <c r="AJ101" s="109"/>
    </row>
    <row r="102" spans="1:36" ht="15.5" x14ac:dyDescent="0.3">
      <c r="A102" s="42" t="s">
        <v>25</v>
      </c>
      <c r="B102" s="312">
        <f t="shared" ref="B102:B121" si="88">C102+E102</f>
        <v>2</v>
      </c>
      <c r="C102" s="309">
        <f>Dateneingabe!C85</f>
        <v>2</v>
      </c>
      <c r="D102" s="310">
        <f t="shared" si="84"/>
        <v>1</v>
      </c>
      <c r="E102" s="309">
        <f>Dateneingabe!D85</f>
        <v>0</v>
      </c>
      <c r="F102" s="311">
        <f t="shared" si="85"/>
        <v>0</v>
      </c>
      <c r="G102" s="320">
        <f t="shared" ref="G102:G121" si="89">H102+J102</f>
        <v>5</v>
      </c>
      <c r="H102" s="321">
        <f>Dateneingabe!F85</f>
        <v>0</v>
      </c>
      <c r="I102" s="335">
        <f t="shared" si="86"/>
        <v>0</v>
      </c>
      <c r="J102" s="321">
        <f>Dateneingabe!G85</f>
        <v>5</v>
      </c>
      <c r="K102" s="315">
        <f t="shared" si="87"/>
        <v>1</v>
      </c>
      <c r="N102" s="109"/>
      <c r="P102" s="109"/>
      <c r="Q102" s="102"/>
      <c r="S102" s="109"/>
      <c r="U102" s="109"/>
      <c r="X102" s="109"/>
      <c r="Z102" s="109"/>
      <c r="AC102" s="109"/>
      <c r="AE102" s="109"/>
      <c r="AH102" s="109"/>
      <c r="AJ102" s="109"/>
    </row>
    <row r="103" spans="1:36" ht="15.5" x14ac:dyDescent="0.3">
      <c r="A103" s="42" t="s">
        <v>26</v>
      </c>
      <c r="B103" s="312">
        <f t="shared" si="88"/>
        <v>0</v>
      </c>
      <c r="C103" s="309">
        <f>Dateneingabe!C86</f>
        <v>0</v>
      </c>
      <c r="D103" s="310" t="str">
        <f t="shared" si="84"/>
        <v/>
      </c>
      <c r="E103" s="309">
        <f>Dateneingabe!D86</f>
        <v>0</v>
      </c>
      <c r="F103" s="311" t="str">
        <f t="shared" si="85"/>
        <v/>
      </c>
      <c r="G103" s="320">
        <f t="shared" si="89"/>
        <v>0</v>
      </c>
      <c r="H103" s="321">
        <f>Dateneingabe!F86</f>
        <v>0</v>
      </c>
      <c r="I103" s="335" t="str">
        <f t="shared" si="86"/>
        <v/>
      </c>
      <c r="J103" s="321">
        <f>Dateneingabe!G86</f>
        <v>0</v>
      </c>
      <c r="K103" s="315" t="str">
        <f t="shared" si="87"/>
        <v/>
      </c>
      <c r="N103" s="109"/>
      <c r="P103" s="109"/>
      <c r="Q103" s="102"/>
      <c r="S103" s="109"/>
      <c r="U103" s="109"/>
      <c r="X103" s="109"/>
      <c r="Z103" s="109"/>
      <c r="AC103" s="109"/>
      <c r="AE103" s="109"/>
      <c r="AH103" s="109"/>
      <c r="AJ103" s="109"/>
    </row>
    <row r="104" spans="1:36" ht="15.5" x14ac:dyDescent="0.3">
      <c r="A104" s="42" t="s">
        <v>27</v>
      </c>
      <c r="B104" s="312">
        <f t="shared" si="88"/>
        <v>35</v>
      </c>
      <c r="C104" s="309">
        <f>Dateneingabe!C87</f>
        <v>1</v>
      </c>
      <c r="D104" s="310">
        <f t="shared" si="84"/>
        <v>2.8571428571428571E-2</v>
      </c>
      <c r="E104" s="309">
        <f>Dateneingabe!D87</f>
        <v>34</v>
      </c>
      <c r="F104" s="311">
        <f t="shared" si="85"/>
        <v>0.97142857142857142</v>
      </c>
      <c r="G104" s="320">
        <f t="shared" si="89"/>
        <v>0</v>
      </c>
      <c r="H104" s="321">
        <f>Dateneingabe!F87</f>
        <v>0</v>
      </c>
      <c r="I104" s="335" t="str">
        <f t="shared" si="86"/>
        <v/>
      </c>
      <c r="J104" s="321">
        <f>Dateneingabe!G87</f>
        <v>0</v>
      </c>
      <c r="K104" s="315" t="str">
        <f t="shared" si="87"/>
        <v/>
      </c>
      <c r="N104" s="109"/>
      <c r="P104" s="109"/>
      <c r="Q104" s="102"/>
      <c r="S104" s="109"/>
      <c r="U104" s="109"/>
      <c r="X104" s="109"/>
      <c r="Z104" s="109"/>
      <c r="AC104" s="109"/>
      <c r="AE104" s="109"/>
      <c r="AH104" s="109"/>
      <c r="AJ104" s="109"/>
    </row>
    <row r="105" spans="1:36" ht="15.5" x14ac:dyDescent="0.3">
      <c r="A105" s="42" t="s">
        <v>28</v>
      </c>
      <c r="B105" s="312">
        <f t="shared" si="88"/>
        <v>0</v>
      </c>
      <c r="C105" s="309">
        <f>Dateneingabe!C88</f>
        <v>0</v>
      </c>
      <c r="D105" s="310" t="str">
        <f t="shared" si="84"/>
        <v/>
      </c>
      <c r="E105" s="309">
        <f>Dateneingabe!D88</f>
        <v>0</v>
      </c>
      <c r="F105" s="311" t="str">
        <f t="shared" si="85"/>
        <v/>
      </c>
      <c r="G105" s="320">
        <f t="shared" si="89"/>
        <v>23</v>
      </c>
      <c r="H105" s="321">
        <f>Dateneingabe!F88</f>
        <v>11</v>
      </c>
      <c r="I105" s="335">
        <f t="shared" si="86"/>
        <v>0.47826086956521741</v>
      </c>
      <c r="J105" s="321">
        <f>Dateneingabe!G88</f>
        <v>12</v>
      </c>
      <c r="K105" s="315">
        <f t="shared" si="87"/>
        <v>0.52173913043478259</v>
      </c>
      <c r="N105" s="109"/>
      <c r="P105" s="109"/>
      <c r="Q105" s="102"/>
      <c r="S105" s="109"/>
      <c r="U105" s="109"/>
      <c r="X105" s="109"/>
      <c r="Z105" s="109"/>
      <c r="AC105" s="109"/>
      <c r="AE105" s="109"/>
      <c r="AH105" s="109"/>
      <c r="AJ105" s="109"/>
    </row>
    <row r="106" spans="1:36" ht="15.5" x14ac:dyDescent="0.3">
      <c r="A106" s="42" t="s">
        <v>29</v>
      </c>
      <c r="B106" s="312">
        <f t="shared" si="88"/>
        <v>0</v>
      </c>
      <c r="C106" s="309">
        <f>Dateneingabe!C89</f>
        <v>0</v>
      </c>
      <c r="D106" s="310" t="str">
        <f t="shared" si="84"/>
        <v/>
      </c>
      <c r="E106" s="309">
        <f>Dateneingabe!D89</f>
        <v>0</v>
      </c>
      <c r="F106" s="311" t="str">
        <f t="shared" si="85"/>
        <v/>
      </c>
      <c r="G106" s="320">
        <f t="shared" si="89"/>
        <v>0</v>
      </c>
      <c r="H106" s="321">
        <f>Dateneingabe!F89</f>
        <v>0</v>
      </c>
      <c r="I106" s="335" t="str">
        <f t="shared" si="86"/>
        <v/>
      </c>
      <c r="J106" s="321">
        <f>Dateneingabe!G89</f>
        <v>0</v>
      </c>
      <c r="K106" s="315" t="str">
        <f t="shared" si="87"/>
        <v/>
      </c>
      <c r="N106" s="109"/>
      <c r="P106" s="109"/>
      <c r="Q106" s="102"/>
      <c r="S106" s="109"/>
      <c r="U106" s="109"/>
      <c r="X106" s="109"/>
      <c r="Z106" s="109"/>
      <c r="AC106" s="109"/>
      <c r="AE106" s="109"/>
      <c r="AH106" s="109"/>
      <c r="AJ106" s="109"/>
    </row>
    <row r="107" spans="1:36" ht="15.5" x14ac:dyDescent="0.35">
      <c r="A107" s="42" t="s">
        <v>30</v>
      </c>
      <c r="B107" s="312">
        <f t="shared" si="88"/>
        <v>0</v>
      </c>
      <c r="C107" s="309">
        <f>Dateneingabe!C90</f>
        <v>0</v>
      </c>
      <c r="D107" s="310" t="str">
        <f t="shared" si="84"/>
        <v/>
      </c>
      <c r="E107" s="309">
        <f>Dateneingabe!D90</f>
        <v>0</v>
      </c>
      <c r="F107" s="311" t="str">
        <f t="shared" si="85"/>
        <v/>
      </c>
      <c r="G107" s="320">
        <f t="shared" si="89"/>
        <v>0</v>
      </c>
      <c r="H107" s="321">
        <f>Dateneingabe!F90</f>
        <v>0</v>
      </c>
      <c r="I107" s="335" t="str">
        <f t="shared" si="86"/>
        <v/>
      </c>
      <c r="J107" s="321">
        <f>Dateneingabe!G90</f>
        <v>0</v>
      </c>
      <c r="K107" s="315" t="str">
        <f t="shared" si="87"/>
        <v/>
      </c>
      <c r="N107" s="109"/>
      <c r="P107" s="109"/>
      <c r="Q107" s="103"/>
      <c r="S107" s="109"/>
      <c r="U107" s="109"/>
      <c r="X107" s="109"/>
      <c r="Z107" s="109"/>
      <c r="AC107" s="109"/>
      <c r="AE107" s="109"/>
      <c r="AH107" s="109"/>
      <c r="AJ107" s="109"/>
    </row>
    <row r="108" spans="1:36" x14ac:dyDescent="0.3">
      <c r="A108" s="42" t="s">
        <v>31</v>
      </c>
      <c r="B108" s="312">
        <f t="shared" si="88"/>
        <v>0</v>
      </c>
      <c r="C108" s="309">
        <f>Dateneingabe!C91</f>
        <v>0</v>
      </c>
      <c r="D108" s="310" t="str">
        <f t="shared" si="84"/>
        <v/>
      </c>
      <c r="E108" s="309">
        <f>Dateneingabe!D91</f>
        <v>0</v>
      </c>
      <c r="F108" s="311" t="str">
        <f t="shared" si="85"/>
        <v/>
      </c>
      <c r="G108" s="320">
        <f t="shared" si="89"/>
        <v>0</v>
      </c>
      <c r="H108" s="321">
        <f>Dateneingabe!F91</f>
        <v>0</v>
      </c>
      <c r="I108" s="335" t="str">
        <f t="shared" si="86"/>
        <v/>
      </c>
      <c r="J108" s="321">
        <f>Dateneingabe!G91</f>
        <v>0</v>
      </c>
      <c r="K108" s="315" t="str">
        <f t="shared" si="87"/>
        <v/>
      </c>
      <c r="N108" s="109"/>
      <c r="P108" s="109"/>
      <c r="S108" s="109"/>
      <c r="U108" s="109"/>
      <c r="X108" s="109"/>
      <c r="Z108" s="109"/>
      <c r="AC108" s="109"/>
      <c r="AE108" s="109"/>
      <c r="AH108" s="109"/>
      <c r="AJ108" s="109"/>
    </row>
    <row r="109" spans="1:36" x14ac:dyDescent="0.3">
      <c r="A109" s="42" t="s">
        <v>38</v>
      </c>
      <c r="B109" s="312">
        <f t="shared" si="88"/>
        <v>1</v>
      </c>
      <c r="C109" s="309">
        <f>Dateneingabe!C92</f>
        <v>1</v>
      </c>
      <c r="D109" s="310">
        <f t="shared" si="84"/>
        <v>1</v>
      </c>
      <c r="E109" s="309">
        <f>Dateneingabe!D92</f>
        <v>0</v>
      </c>
      <c r="F109" s="311">
        <f t="shared" si="85"/>
        <v>0</v>
      </c>
      <c r="G109" s="320">
        <f t="shared" si="89"/>
        <v>12</v>
      </c>
      <c r="H109" s="321">
        <f>Dateneingabe!F92</f>
        <v>1</v>
      </c>
      <c r="I109" s="335">
        <f t="shared" si="86"/>
        <v>8.3333333333333329E-2</v>
      </c>
      <c r="J109" s="321">
        <f>Dateneingabe!G92</f>
        <v>11</v>
      </c>
      <c r="K109" s="315">
        <f t="shared" si="87"/>
        <v>0.91666666666666663</v>
      </c>
      <c r="N109" s="109"/>
      <c r="P109" s="109"/>
      <c r="S109" s="109"/>
      <c r="U109" s="109"/>
      <c r="X109" s="109"/>
      <c r="Z109" s="109"/>
      <c r="AC109" s="109"/>
      <c r="AE109" s="109"/>
      <c r="AH109" s="109"/>
      <c r="AJ109" s="109"/>
    </row>
    <row r="110" spans="1:36" x14ac:dyDescent="0.3">
      <c r="A110" s="42" t="s">
        <v>39</v>
      </c>
      <c r="B110" s="312">
        <f t="shared" si="88"/>
        <v>0</v>
      </c>
      <c r="C110" s="309">
        <f>Dateneingabe!C93</f>
        <v>0</v>
      </c>
      <c r="D110" s="310" t="str">
        <f t="shared" si="84"/>
        <v/>
      </c>
      <c r="E110" s="309">
        <f>Dateneingabe!D93</f>
        <v>0</v>
      </c>
      <c r="F110" s="311" t="str">
        <f t="shared" si="85"/>
        <v/>
      </c>
      <c r="G110" s="320">
        <f t="shared" si="89"/>
        <v>0</v>
      </c>
      <c r="H110" s="321">
        <f>Dateneingabe!F93</f>
        <v>0</v>
      </c>
      <c r="I110" s="335" t="str">
        <f t="shared" si="86"/>
        <v/>
      </c>
      <c r="J110" s="321">
        <f>Dateneingabe!G93</f>
        <v>0</v>
      </c>
      <c r="K110" s="315" t="str">
        <f t="shared" si="87"/>
        <v/>
      </c>
      <c r="N110" s="109"/>
      <c r="P110" s="109"/>
      <c r="S110" s="109"/>
      <c r="U110" s="109"/>
      <c r="X110" s="109"/>
      <c r="Z110" s="109"/>
      <c r="AC110" s="109"/>
      <c r="AE110" s="109"/>
      <c r="AH110" s="109"/>
      <c r="AJ110" s="109"/>
    </row>
    <row r="111" spans="1:36" x14ac:dyDescent="0.3">
      <c r="A111" s="42" t="s">
        <v>32</v>
      </c>
      <c r="B111" s="312">
        <f t="shared" si="88"/>
        <v>1</v>
      </c>
      <c r="C111" s="309">
        <f>Dateneingabe!C94</f>
        <v>0</v>
      </c>
      <c r="D111" s="310">
        <f t="shared" si="84"/>
        <v>0</v>
      </c>
      <c r="E111" s="309">
        <f>Dateneingabe!D94</f>
        <v>1</v>
      </c>
      <c r="F111" s="311">
        <f t="shared" si="85"/>
        <v>1</v>
      </c>
      <c r="G111" s="320">
        <f t="shared" si="89"/>
        <v>0</v>
      </c>
      <c r="H111" s="321">
        <f>Dateneingabe!F94</f>
        <v>0</v>
      </c>
      <c r="I111" s="335" t="str">
        <f t="shared" si="86"/>
        <v/>
      </c>
      <c r="J111" s="321">
        <f>Dateneingabe!G94</f>
        <v>0</v>
      </c>
      <c r="K111" s="315" t="str">
        <f t="shared" si="87"/>
        <v/>
      </c>
      <c r="N111" s="109"/>
      <c r="P111" s="109"/>
      <c r="S111" s="109"/>
      <c r="U111" s="109"/>
      <c r="X111" s="109"/>
      <c r="Z111" s="109"/>
      <c r="AC111" s="109"/>
      <c r="AE111" s="109"/>
      <c r="AH111" s="109"/>
      <c r="AJ111" s="109"/>
    </row>
    <row r="112" spans="1:36" x14ac:dyDescent="0.3">
      <c r="A112" s="42" t="s">
        <v>23</v>
      </c>
      <c r="B112" s="64">
        <f>SUM(B113:B118)</f>
        <v>5</v>
      </c>
      <c r="C112" s="41">
        <f>SUM(C113:C118)</f>
        <v>3</v>
      </c>
      <c r="D112" s="577">
        <f t="shared" si="84"/>
        <v>0.6</v>
      </c>
      <c r="E112" s="43">
        <f>SUM(E113:E118)</f>
        <v>2</v>
      </c>
      <c r="F112" s="578">
        <f>SUM(F113:F118)</f>
        <v>1</v>
      </c>
      <c r="G112" s="45">
        <f>SUM(G113:G118)</f>
        <v>15</v>
      </c>
      <c r="H112" s="70">
        <f t="shared" ref="H112:J112" si="90">SUM(H113:H118)</f>
        <v>13</v>
      </c>
      <c r="I112" s="579">
        <f t="shared" si="86"/>
        <v>0.8666666666666667</v>
      </c>
      <c r="J112" s="70">
        <f t="shared" si="90"/>
        <v>2</v>
      </c>
      <c r="K112" s="580">
        <f t="shared" si="87"/>
        <v>0.13333333333333333</v>
      </c>
      <c r="N112" s="109"/>
      <c r="P112" s="109"/>
      <c r="S112" s="109"/>
      <c r="U112" s="109"/>
      <c r="X112" s="109"/>
      <c r="Z112" s="109"/>
      <c r="AC112" s="109"/>
      <c r="AE112" s="109"/>
      <c r="AH112" s="109"/>
      <c r="AJ112" s="109"/>
    </row>
    <row r="113" spans="1:36" x14ac:dyDescent="0.3">
      <c r="A113" s="42" t="s">
        <v>33</v>
      </c>
      <c r="B113" s="312">
        <f t="shared" si="88"/>
        <v>0</v>
      </c>
      <c r="C113" s="309">
        <f>Dateneingabe!C96</f>
        <v>0</v>
      </c>
      <c r="D113" s="310" t="str">
        <f t="shared" si="84"/>
        <v/>
      </c>
      <c r="E113" s="309">
        <f>Dateneingabe!D96</f>
        <v>0</v>
      </c>
      <c r="F113" s="311" t="str">
        <f t="shared" si="85"/>
        <v/>
      </c>
      <c r="G113" s="320">
        <f t="shared" si="89"/>
        <v>0</v>
      </c>
      <c r="H113" s="321">
        <f>Dateneingabe!F96</f>
        <v>0</v>
      </c>
      <c r="I113" s="335" t="str">
        <f t="shared" si="86"/>
        <v/>
      </c>
      <c r="J113" s="321">
        <f>Dateneingabe!G96</f>
        <v>0</v>
      </c>
      <c r="K113" s="315" t="str">
        <f t="shared" si="87"/>
        <v/>
      </c>
      <c r="N113" s="109"/>
      <c r="P113" s="109"/>
      <c r="S113" s="109"/>
      <c r="U113" s="109"/>
      <c r="X113" s="109"/>
      <c r="Z113" s="109"/>
      <c r="AC113" s="109"/>
      <c r="AE113" s="109"/>
      <c r="AH113" s="109"/>
      <c r="AJ113" s="109"/>
    </row>
    <row r="114" spans="1:36" x14ac:dyDescent="0.3">
      <c r="A114" s="42" t="s">
        <v>40</v>
      </c>
      <c r="B114" s="312">
        <f t="shared" si="88"/>
        <v>2</v>
      </c>
      <c r="C114" s="309">
        <f>Dateneingabe!C97</f>
        <v>0</v>
      </c>
      <c r="D114" s="310">
        <f t="shared" si="84"/>
        <v>0</v>
      </c>
      <c r="E114" s="309">
        <f>Dateneingabe!D97</f>
        <v>2</v>
      </c>
      <c r="F114" s="311">
        <f t="shared" si="85"/>
        <v>1</v>
      </c>
      <c r="G114" s="320">
        <f t="shared" si="89"/>
        <v>0</v>
      </c>
      <c r="H114" s="321">
        <f>Dateneingabe!F97</f>
        <v>0</v>
      </c>
      <c r="I114" s="335" t="str">
        <f t="shared" si="86"/>
        <v/>
      </c>
      <c r="J114" s="321">
        <f>Dateneingabe!G97</f>
        <v>0</v>
      </c>
      <c r="K114" s="315" t="str">
        <f t="shared" si="87"/>
        <v/>
      </c>
      <c r="N114" s="109"/>
      <c r="P114" s="109"/>
      <c r="S114" s="109"/>
      <c r="U114" s="109"/>
      <c r="X114" s="109"/>
      <c r="Z114" s="109"/>
      <c r="AC114" s="109"/>
      <c r="AE114" s="109"/>
      <c r="AH114" s="109"/>
      <c r="AJ114" s="109"/>
    </row>
    <row r="115" spans="1:36" x14ac:dyDescent="0.3">
      <c r="A115" s="42" t="s">
        <v>41</v>
      </c>
      <c r="B115" s="312">
        <f t="shared" si="88"/>
        <v>3</v>
      </c>
      <c r="C115" s="309">
        <f>Dateneingabe!C98</f>
        <v>3</v>
      </c>
      <c r="D115" s="310">
        <f t="shared" si="84"/>
        <v>1</v>
      </c>
      <c r="E115" s="309">
        <f>Dateneingabe!D98</f>
        <v>0</v>
      </c>
      <c r="F115" s="311">
        <f t="shared" ref="F115:F122" si="91">IFERROR(E115/B115,"")</f>
        <v>0</v>
      </c>
      <c r="G115" s="320">
        <f t="shared" si="89"/>
        <v>11</v>
      </c>
      <c r="H115" s="321">
        <f>Dateneingabe!F98</f>
        <v>11</v>
      </c>
      <c r="I115" s="335">
        <f t="shared" si="86"/>
        <v>1</v>
      </c>
      <c r="J115" s="321">
        <f>Dateneingabe!G98</f>
        <v>0</v>
      </c>
      <c r="K115" s="315">
        <f t="shared" si="87"/>
        <v>0</v>
      </c>
      <c r="N115" s="109"/>
      <c r="P115" s="109"/>
      <c r="S115" s="109"/>
      <c r="U115" s="109"/>
      <c r="X115" s="109"/>
      <c r="Z115" s="109"/>
      <c r="AC115" s="109"/>
      <c r="AE115" s="109"/>
      <c r="AH115" s="109"/>
      <c r="AJ115" s="109"/>
    </row>
    <row r="116" spans="1:36" x14ac:dyDescent="0.3">
      <c r="A116" s="42" t="s">
        <v>34</v>
      </c>
      <c r="B116" s="312">
        <f t="shared" si="88"/>
        <v>0</v>
      </c>
      <c r="C116" s="309">
        <f>Dateneingabe!C99</f>
        <v>0</v>
      </c>
      <c r="D116" s="310" t="str">
        <f t="shared" si="84"/>
        <v/>
      </c>
      <c r="E116" s="309">
        <f>Dateneingabe!D99</f>
        <v>0</v>
      </c>
      <c r="F116" s="311" t="str">
        <f t="shared" si="91"/>
        <v/>
      </c>
      <c r="G116" s="320">
        <f t="shared" si="89"/>
        <v>2</v>
      </c>
      <c r="H116" s="321">
        <f>Dateneingabe!F99</f>
        <v>2</v>
      </c>
      <c r="I116" s="335">
        <f t="shared" si="86"/>
        <v>1</v>
      </c>
      <c r="J116" s="321">
        <f>Dateneingabe!G99</f>
        <v>0</v>
      </c>
      <c r="K116" s="315">
        <f t="shared" si="87"/>
        <v>0</v>
      </c>
      <c r="N116" s="109"/>
      <c r="P116" s="109"/>
      <c r="S116" s="109"/>
      <c r="U116" s="109"/>
      <c r="X116" s="109"/>
      <c r="Z116" s="109"/>
      <c r="AC116" s="109"/>
      <c r="AE116" s="109"/>
      <c r="AH116" s="109"/>
      <c r="AJ116" s="109"/>
    </row>
    <row r="117" spans="1:36" x14ac:dyDescent="0.3">
      <c r="A117" s="42" t="s">
        <v>35</v>
      </c>
      <c r="B117" s="312">
        <f t="shared" si="88"/>
        <v>0</v>
      </c>
      <c r="C117" s="309">
        <f>Dateneingabe!C100</f>
        <v>0</v>
      </c>
      <c r="D117" s="310" t="str">
        <f t="shared" si="84"/>
        <v/>
      </c>
      <c r="E117" s="309">
        <f>Dateneingabe!D100</f>
        <v>0</v>
      </c>
      <c r="F117" s="311" t="str">
        <f t="shared" si="91"/>
        <v/>
      </c>
      <c r="G117" s="320">
        <f t="shared" si="89"/>
        <v>2</v>
      </c>
      <c r="H117" s="321">
        <f>Dateneingabe!F100</f>
        <v>0</v>
      </c>
      <c r="I117" s="335">
        <f t="shared" si="86"/>
        <v>0</v>
      </c>
      <c r="J117" s="321">
        <f>Dateneingabe!G100</f>
        <v>2</v>
      </c>
      <c r="K117" s="315">
        <f t="shared" si="87"/>
        <v>1</v>
      </c>
      <c r="N117" s="109"/>
      <c r="P117" s="109"/>
      <c r="S117" s="109"/>
      <c r="U117" s="109"/>
      <c r="X117" s="109"/>
      <c r="Z117" s="109"/>
      <c r="AC117" s="109"/>
      <c r="AE117" s="109"/>
      <c r="AH117" s="109"/>
      <c r="AJ117" s="109"/>
    </row>
    <row r="118" spans="1:36" x14ac:dyDescent="0.3">
      <c r="A118" s="42" t="s">
        <v>36</v>
      </c>
      <c r="B118" s="312">
        <f t="shared" si="88"/>
        <v>0</v>
      </c>
      <c r="C118" s="309">
        <f>Dateneingabe!C101</f>
        <v>0</v>
      </c>
      <c r="D118" s="310" t="str">
        <f t="shared" si="84"/>
        <v/>
      </c>
      <c r="E118" s="309">
        <f>Dateneingabe!D101</f>
        <v>0</v>
      </c>
      <c r="F118" s="311" t="str">
        <f t="shared" si="91"/>
        <v/>
      </c>
      <c r="G118" s="320">
        <f t="shared" si="89"/>
        <v>0</v>
      </c>
      <c r="H118" s="321">
        <f>Dateneingabe!F101</f>
        <v>0</v>
      </c>
      <c r="I118" s="335" t="str">
        <f t="shared" si="86"/>
        <v/>
      </c>
      <c r="J118" s="321">
        <f>Dateneingabe!G101</f>
        <v>0</v>
      </c>
      <c r="K118" s="315" t="str">
        <f t="shared" si="87"/>
        <v/>
      </c>
      <c r="N118" s="109"/>
      <c r="P118" s="109"/>
      <c r="S118" s="109"/>
      <c r="U118" s="109"/>
      <c r="X118" s="109"/>
      <c r="Z118" s="109"/>
      <c r="AC118" s="109"/>
      <c r="AE118" s="109"/>
      <c r="AH118" s="109"/>
      <c r="AJ118" s="109"/>
    </row>
    <row r="119" spans="1:36" x14ac:dyDescent="0.3">
      <c r="A119" s="42" t="s">
        <v>229</v>
      </c>
      <c r="B119" s="64">
        <f>B120</f>
        <v>3</v>
      </c>
      <c r="C119" s="43">
        <f t="shared" ref="C119:K119" si="92">C120</f>
        <v>1</v>
      </c>
      <c r="D119" s="577">
        <f t="shared" si="92"/>
        <v>0.33333333333333331</v>
      </c>
      <c r="E119" s="43">
        <f t="shared" si="92"/>
        <v>2</v>
      </c>
      <c r="F119" s="578">
        <f t="shared" si="92"/>
        <v>0.66666666666666663</v>
      </c>
      <c r="G119" s="45">
        <f t="shared" si="92"/>
        <v>0</v>
      </c>
      <c r="H119" s="70">
        <f t="shared" si="92"/>
        <v>0</v>
      </c>
      <c r="I119" s="579" t="str">
        <f t="shared" si="92"/>
        <v/>
      </c>
      <c r="J119" s="70">
        <f t="shared" si="92"/>
        <v>0</v>
      </c>
      <c r="K119" s="580" t="str">
        <f t="shared" si="92"/>
        <v/>
      </c>
      <c r="N119" s="109"/>
      <c r="P119" s="109"/>
      <c r="S119" s="109"/>
      <c r="U119" s="109"/>
      <c r="X119" s="109"/>
      <c r="Z119" s="109"/>
      <c r="AC119" s="109"/>
      <c r="AE119" s="109"/>
      <c r="AH119" s="109"/>
      <c r="AJ119" s="109"/>
    </row>
    <row r="120" spans="1:36" x14ac:dyDescent="0.3">
      <c r="A120" s="49" t="s">
        <v>37</v>
      </c>
      <c r="B120" s="312">
        <f t="shared" si="88"/>
        <v>3</v>
      </c>
      <c r="C120" s="309">
        <f>Dateneingabe!C103</f>
        <v>1</v>
      </c>
      <c r="D120" s="310">
        <f t="shared" si="84"/>
        <v>0.33333333333333331</v>
      </c>
      <c r="E120" s="309">
        <f>Dateneingabe!D103</f>
        <v>2</v>
      </c>
      <c r="F120" s="311">
        <f t="shared" si="91"/>
        <v>0.66666666666666663</v>
      </c>
      <c r="G120" s="320">
        <f t="shared" si="89"/>
        <v>0</v>
      </c>
      <c r="H120" s="321">
        <f>Dateneingabe!F103</f>
        <v>0</v>
      </c>
      <c r="I120" s="335" t="str">
        <f t="shared" si="86"/>
        <v/>
      </c>
      <c r="J120" s="321">
        <f>Dateneingabe!G103</f>
        <v>0</v>
      </c>
      <c r="K120" s="315" t="str">
        <f t="shared" si="87"/>
        <v/>
      </c>
      <c r="N120" s="109"/>
      <c r="P120" s="109"/>
      <c r="S120" s="109"/>
      <c r="U120" s="109"/>
      <c r="X120" s="109"/>
      <c r="Z120" s="109"/>
      <c r="AC120" s="109"/>
      <c r="AE120" s="109"/>
      <c r="AH120" s="109"/>
      <c r="AJ120" s="109"/>
    </row>
    <row r="121" spans="1:36" ht="14.5" thickBot="1" x14ac:dyDescent="0.35">
      <c r="A121" s="29" t="s">
        <v>219</v>
      </c>
      <c r="B121" s="332">
        <f t="shared" si="88"/>
        <v>23</v>
      </c>
      <c r="C121" s="336">
        <f>Dateneingabe!C104</f>
        <v>22</v>
      </c>
      <c r="D121" s="317">
        <f t="shared" si="84"/>
        <v>0.95652173913043481</v>
      </c>
      <c r="E121" s="336">
        <f>Dateneingabe!D104</f>
        <v>1</v>
      </c>
      <c r="F121" s="333">
        <f t="shared" si="91"/>
        <v>4.3478260869565216E-2</v>
      </c>
      <c r="G121" s="316">
        <f t="shared" si="89"/>
        <v>4</v>
      </c>
      <c r="H121" s="286">
        <f>Dateneingabe!F104</f>
        <v>2</v>
      </c>
      <c r="I121" s="337">
        <f t="shared" si="86"/>
        <v>0.5</v>
      </c>
      <c r="J121" s="286">
        <f>Dateneingabe!G104</f>
        <v>2</v>
      </c>
      <c r="K121" s="319">
        <f t="shared" si="87"/>
        <v>0.5</v>
      </c>
      <c r="N121" s="109"/>
      <c r="P121" s="109"/>
      <c r="S121" s="109"/>
      <c r="U121" s="109"/>
      <c r="X121" s="109"/>
      <c r="Z121" s="109"/>
      <c r="AC121" s="109"/>
      <c r="AE121" s="109"/>
      <c r="AH121" s="109"/>
      <c r="AJ121" s="109"/>
    </row>
    <row r="122" spans="1:36" ht="14.5" thickBot="1" x14ac:dyDescent="0.35">
      <c r="A122" s="24" t="s">
        <v>238</v>
      </c>
      <c r="B122" s="58">
        <f>C122+E122</f>
        <v>70</v>
      </c>
      <c r="C122" s="59">
        <f>C101+C112+C119+C121</f>
        <v>30</v>
      </c>
      <c r="D122" s="581">
        <f t="shared" si="84"/>
        <v>0.42857142857142855</v>
      </c>
      <c r="E122" s="59">
        <f>E101+E112+E119+E121</f>
        <v>40</v>
      </c>
      <c r="F122" s="582">
        <f t="shared" si="91"/>
        <v>0.5714285714285714</v>
      </c>
      <c r="G122" s="57">
        <f>J122+H122</f>
        <v>59</v>
      </c>
      <c r="H122" s="583">
        <f>H101+H112+H119+H121</f>
        <v>27</v>
      </c>
      <c r="I122" s="584">
        <f t="shared" si="86"/>
        <v>0.4576271186440678</v>
      </c>
      <c r="J122" s="583">
        <f>J101+J112+J119+J121</f>
        <v>32</v>
      </c>
      <c r="K122" s="585">
        <f t="shared" si="87"/>
        <v>0.5423728813559322</v>
      </c>
      <c r="N122" s="109"/>
      <c r="P122" s="109"/>
      <c r="S122" s="109"/>
      <c r="U122" s="109"/>
      <c r="X122" s="109"/>
      <c r="Z122" s="109"/>
      <c r="AC122" s="109"/>
      <c r="AE122" s="109"/>
      <c r="AH122" s="109"/>
      <c r="AJ122" s="109"/>
    </row>
  </sheetData>
  <sheetProtection sheet="1" objects="1" scenarios="1" selectLockedCells="1"/>
  <mergeCells count="24">
    <mergeCell ref="B1:I1"/>
    <mergeCell ref="A8:B8"/>
    <mergeCell ref="A9:B9"/>
    <mergeCell ref="A10:B10"/>
    <mergeCell ref="A11:B11"/>
    <mergeCell ref="P24:V25"/>
    <mergeCell ref="X24:AD25"/>
    <mergeCell ref="P38:V39"/>
    <mergeCell ref="A3:J4"/>
    <mergeCell ref="B99:F99"/>
    <mergeCell ref="G99:K99"/>
    <mergeCell ref="A14:B14"/>
    <mergeCell ref="A15:B15"/>
    <mergeCell ref="K6:O6"/>
    <mergeCell ref="A24:M24"/>
    <mergeCell ref="B57:F57"/>
    <mergeCell ref="G57:K57"/>
    <mergeCell ref="L57:P57"/>
    <mergeCell ref="A46:N46"/>
    <mergeCell ref="AK57:AO57"/>
    <mergeCell ref="AA57:AE57"/>
    <mergeCell ref="AF57:AJ57"/>
    <mergeCell ref="Q57:U57"/>
    <mergeCell ref="V57:Z57"/>
  </mergeCells>
  <dataValidations disablePrompts="1" count="1">
    <dataValidation type="whole" operator="greaterThanOrEqual" allowBlank="1" showInputMessage="1" showErrorMessage="1" errorTitle="Hinweis" error="Bitte geben Sie eine ganze Zahl größer oder gleich 0 ein." sqref="C60:C66" xr:uid="{00000000-0002-0000-0600-000000000000}">
      <formula1>0</formula1>
    </dataValidation>
  </dataValidations>
  <hyperlinks>
    <hyperlink ref="B1:I1" location="Übersicht!A1" display="zurück zur Übersicht" xr:uid="{00000000-0004-0000-0600-000000000000}"/>
  </hyperlinks>
  <pageMargins left="0.7" right="0.7" top="0.78740157499999996" bottom="0.78740157499999996" header="0.3" footer="0.3"/>
  <pageSetup paperSize="9" orientation="portrait" horizontalDpi="0" verticalDpi="0" r:id="rId1"/>
  <ignoredErrors>
    <ignoredError sqref="B119 B112 D101 D112 F112:G112 I112 K119 I119 G119 D119 D122 I122 C1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V384"/>
  <sheetViews>
    <sheetView topLeftCell="A19" zoomScale="85" zoomScaleNormal="85" workbookViewId="0">
      <selection activeCell="A53" sqref="A53:C53"/>
    </sheetView>
  </sheetViews>
  <sheetFormatPr baseColWidth="10" defaultRowHeight="14" x14ac:dyDescent="0.3"/>
  <cols>
    <col min="1" max="1" width="20.58203125" customWidth="1"/>
    <col min="2" max="3" width="10.58203125" customWidth="1"/>
    <col min="4" max="4" width="13.58203125" customWidth="1"/>
    <col min="5" max="5" width="20.58203125" customWidth="1"/>
    <col min="6" max="7" width="10.58203125" customWidth="1"/>
    <col min="8" max="8" width="14.58203125" customWidth="1"/>
    <col min="9" max="9" width="20.58203125" style="109" customWidth="1"/>
    <col min="10" max="10" width="10.58203125" customWidth="1"/>
    <col min="11" max="11" width="10.58203125" style="109" customWidth="1"/>
    <col min="12" max="12" width="7.58203125" bestFit="1" customWidth="1"/>
    <col min="13" max="13" width="20.58203125" customWidth="1"/>
    <col min="14" max="14" width="10.58203125" style="109" customWidth="1"/>
    <col min="15" max="15" width="10.58203125" customWidth="1"/>
    <col min="16" max="16" width="8" style="109" bestFit="1" customWidth="1"/>
    <col min="17" max="17" width="20.58203125" customWidth="1"/>
    <col min="18" max="18" width="10.58203125" customWidth="1"/>
    <col min="19" max="19" width="10.58203125" style="109" customWidth="1"/>
    <col min="20" max="20" width="7.08203125" bestFit="1" customWidth="1"/>
    <col min="21" max="21" width="20.58203125" style="109" customWidth="1"/>
    <col min="22" max="23" width="10.58203125" customWidth="1"/>
    <col min="24" max="24" width="8.08203125" style="109" bestFit="1" customWidth="1"/>
    <col min="25" max="25" width="20.58203125" customWidth="1"/>
    <col min="26" max="26" width="10.58203125" style="109" customWidth="1"/>
    <col min="27" max="27" width="10.58203125" customWidth="1"/>
    <col min="28" max="28" width="7.58203125" bestFit="1" customWidth="1"/>
    <col min="29" max="29" width="20.58203125" style="109" customWidth="1"/>
    <col min="30" max="30" width="10.58203125" customWidth="1"/>
    <col min="31" max="31" width="10.58203125" style="109" customWidth="1"/>
    <col min="32" max="33" width="7.58203125" bestFit="1" customWidth="1"/>
    <col min="34" max="34" width="8.08203125" bestFit="1" customWidth="1"/>
    <col min="35" max="35" width="7.08203125" bestFit="1" customWidth="1"/>
    <col min="36" max="36" width="8" bestFit="1" customWidth="1"/>
    <col min="37" max="38" width="7.58203125" bestFit="1" customWidth="1"/>
    <col min="39" max="39" width="8.08203125" bestFit="1" customWidth="1"/>
    <col min="40" max="40" width="7.08203125" bestFit="1" customWidth="1"/>
    <col min="41" max="41" width="8" bestFit="1" customWidth="1"/>
  </cols>
  <sheetData>
    <row r="1" spans="1:152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111"/>
    </row>
    <row r="3" spans="1:152" x14ac:dyDescent="0.3">
      <c r="A3" s="746" t="str">
        <f>Übersicht!B17</f>
        <v>3.1.4 Beschäftigte nach Laufbahnen bzw. Fachrichtungen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M3" s="109"/>
      <c r="N3"/>
      <c r="O3" s="109"/>
      <c r="P3"/>
      <c r="R3" s="109"/>
      <c r="S3"/>
      <c r="T3" s="109"/>
      <c r="U3"/>
      <c r="W3" s="109"/>
      <c r="X3"/>
      <c r="Y3" s="109"/>
      <c r="Z3"/>
      <c r="AB3" s="109"/>
      <c r="AC3"/>
      <c r="AD3" s="109"/>
      <c r="AE3"/>
    </row>
    <row r="4" spans="1:152" x14ac:dyDescent="0.3">
      <c r="A4" s="746"/>
      <c r="B4" s="746"/>
      <c r="C4" s="746"/>
      <c r="D4" s="746"/>
      <c r="E4" s="746"/>
      <c r="F4" s="746"/>
      <c r="G4" s="746"/>
      <c r="H4" s="746"/>
      <c r="I4" s="746"/>
      <c r="J4" s="746"/>
      <c r="K4" s="746"/>
      <c r="M4" s="109"/>
      <c r="N4"/>
      <c r="O4" s="109"/>
      <c r="P4"/>
      <c r="R4" s="109"/>
      <c r="S4"/>
      <c r="T4" s="109"/>
      <c r="U4"/>
      <c r="W4" s="109"/>
      <c r="X4"/>
      <c r="Y4" s="109"/>
      <c r="Z4"/>
      <c r="AB4" s="109"/>
      <c r="AC4"/>
      <c r="AD4" s="109"/>
      <c r="AE4"/>
    </row>
    <row r="6" spans="1:152" ht="16" thickBot="1" x14ac:dyDescent="0.35">
      <c r="A6" s="800" t="s">
        <v>172</v>
      </c>
      <c r="B6" s="800"/>
      <c r="C6" s="800"/>
    </row>
    <row r="7" spans="1:152" s="186" customFormat="1" x14ac:dyDescent="0.3">
      <c r="A7" s="796" t="s">
        <v>107</v>
      </c>
      <c r="B7" s="797"/>
      <c r="C7" s="798"/>
      <c r="D7" s="248"/>
      <c r="E7" s="796" t="s">
        <v>101</v>
      </c>
      <c r="F7" s="797"/>
      <c r="G7" s="798"/>
      <c r="H7" s="248"/>
      <c r="I7" s="796" t="s">
        <v>103</v>
      </c>
      <c r="J7" s="797"/>
      <c r="K7" s="798"/>
      <c r="L7" s="248"/>
      <c r="M7" s="796" t="s">
        <v>104</v>
      </c>
      <c r="N7" s="797"/>
      <c r="O7" s="798"/>
      <c r="P7" s="248"/>
      <c r="Q7" s="796" t="s">
        <v>105</v>
      </c>
      <c r="R7" s="797"/>
      <c r="S7" s="798"/>
      <c r="T7" s="248"/>
      <c r="U7" s="796" t="s">
        <v>341</v>
      </c>
      <c r="V7" s="797"/>
      <c r="W7" s="798"/>
      <c r="X7" s="248"/>
      <c r="Y7" s="796" t="s">
        <v>102</v>
      </c>
      <c r="Z7" s="797"/>
      <c r="AA7" s="798"/>
      <c r="AC7" s="19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</row>
    <row r="8" spans="1:152" s="186" customFormat="1" x14ac:dyDescent="0.3">
      <c r="A8" s="665"/>
      <c r="B8" s="397" t="s">
        <v>75</v>
      </c>
      <c r="C8" s="398" t="s">
        <v>74</v>
      </c>
      <c r="D8" s="396"/>
      <c r="E8" s="665"/>
      <c r="F8" s="397" t="s">
        <v>75</v>
      </c>
      <c r="G8" s="398" t="s">
        <v>74</v>
      </c>
      <c r="H8" s="396"/>
      <c r="I8" s="665"/>
      <c r="J8" s="397" t="s">
        <v>75</v>
      </c>
      <c r="K8" s="398" t="s">
        <v>74</v>
      </c>
      <c r="L8" s="396"/>
      <c r="M8" s="665"/>
      <c r="N8" s="397" t="s">
        <v>75</v>
      </c>
      <c r="O8" s="398" t="s">
        <v>74</v>
      </c>
      <c r="P8" s="396"/>
      <c r="Q8" s="665"/>
      <c r="R8" s="397" t="s">
        <v>75</v>
      </c>
      <c r="S8" s="398" t="s">
        <v>74</v>
      </c>
      <c r="T8" s="396"/>
      <c r="U8" s="665"/>
      <c r="V8" s="397" t="s">
        <v>75</v>
      </c>
      <c r="W8" s="398" t="s">
        <v>74</v>
      </c>
      <c r="X8" s="396"/>
      <c r="Y8" s="665"/>
      <c r="Z8" s="397" t="s">
        <v>75</v>
      </c>
      <c r="AA8" s="398" t="s">
        <v>74</v>
      </c>
      <c r="AC8" s="197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</row>
    <row r="9" spans="1:152" x14ac:dyDescent="0.3">
      <c r="A9" s="665" t="s">
        <v>17</v>
      </c>
      <c r="B9" s="399">
        <f>Dateneingabe!D9</f>
        <v>44</v>
      </c>
      <c r="C9" s="400">
        <f>Dateneingabe!C9</f>
        <v>91</v>
      </c>
      <c r="E9" s="665" t="s">
        <v>17</v>
      </c>
      <c r="F9" s="399">
        <f>Dateneingabe!G9</f>
        <v>272</v>
      </c>
      <c r="G9" s="400">
        <f>Dateneingabe!F9</f>
        <v>2</v>
      </c>
      <c r="H9" s="196"/>
      <c r="I9" s="665" t="s">
        <v>17</v>
      </c>
      <c r="J9" s="399">
        <f>Dateneingabe!J9</f>
        <v>12</v>
      </c>
      <c r="K9" s="400">
        <f>Dateneingabe!I9</f>
        <v>21</v>
      </c>
      <c r="L9" s="196"/>
      <c r="M9" s="665" t="s">
        <v>17</v>
      </c>
      <c r="N9" s="399">
        <f>Dateneingabe!M9</f>
        <v>2</v>
      </c>
      <c r="O9" s="400">
        <f>Dateneingabe!L9</f>
        <v>2</v>
      </c>
      <c r="P9" s="196"/>
      <c r="Q9" s="665" t="s">
        <v>17</v>
      </c>
      <c r="R9" s="399">
        <f>Dateneingabe!P9</f>
        <v>21</v>
      </c>
      <c r="S9" s="400">
        <f>Dateneingabe!O9</f>
        <v>0</v>
      </c>
      <c r="T9" s="196"/>
      <c r="U9" s="665" t="s">
        <v>17</v>
      </c>
      <c r="V9" s="399">
        <f>Dateneingabe!S9</f>
        <v>0</v>
      </c>
      <c r="W9" s="400">
        <f>Dateneingabe!R9</f>
        <v>1</v>
      </c>
      <c r="X9" s="196"/>
      <c r="Y9" s="665" t="s">
        <v>17</v>
      </c>
      <c r="Z9" s="399">
        <f>Dateneingabe!V9</f>
        <v>22</v>
      </c>
      <c r="AA9" s="400">
        <f>Dateneingabe!U9</f>
        <v>5</v>
      </c>
    </row>
    <row r="10" spans="1:152" s="186" customFormat="1" x14ac:dyDescent="0.3">
      <c r="A10" s="665" t="s">
        <v>18</v>
      </c>
      <c r="B10" s="399">
        <f>Dateneingabe!D23</f>
        <v>2</v>
      </c>
      <c r="C10" s="400">
        <f>Dateneingabe!C23</f>
        <v>80</v>
      </c>
      <c r="D10" s="196"/>
      <c r="E10" s="665" t="s">
        <v>18</v>
      </c>
      <c r="F10" s="399">
        <f>Dateneingabe!G23</f>
        <v>0</v>
      </c>
      <c r="G10" s="400">
        <f>Dateneingabe!F23</f>
        <v>0</v>
      </c>
      <c r="H10" s="196"/>
      <c r="I10" s="665" t="s">
        <v>18</v>
      </c>
      <c r="J10" s="399">
        <f>Dateneingabe!J23</f>
        <v>0</v>
      </c>
      <c r="K10" s="400">
        <f>Dateneingabe!I23</f>
        <v>0</v>
      </c>
      <c r="L10" s="196"/>
      <c r="M10" s="665" t="s">
        <v>18</v>
      </c>
      <c r="N10" s="399">
        <f>Dateneingabe!M23</f>
        <v>3</v>
      </c>
      <c r="O10" s="400">
        <f>Dateneingabe!L23</f>
        <v>23</v>
      </c>
      <c r="P10" s="196"/>
      <c r="Q10" s="665" t="s">
        <v>18</v>
      </c>
      <c r="R10" s="399">
        <f>Dateneingabe!P23</f>
        <v>22</v>
      </c>
      <c r="S10" s="400">
        <f>Dateneingabe!O23</f>
        <v>3</v>
      </c>
      <c r="T10" s="196"/>
      <c r="U10" s="665" t="s">
        <v>18</v>
      </c>
      <c r="V10" s="399">
        <f>Dateneingabe!S23</f>
        <v>12</v>
      </c>
      <c r="W10" s="400">
        <f>Dateneingabe!R23</f>
        <v>21</v>
      </c>
      <c r="X10" s="196"/>
      <c r="Y10" s="665" t="s">
        <v>18</v>
      </c>
      <c r="Z10" s="399">
        <f>Dateneingabe!V23</f>
        <v>0</v>
      </c>
      <c r="AA10" s="400">
        <f>Dateneingabe!U23</f>
        <v>0</v>
      </c>
      <c r="AC10" s="197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</row>
    <row r="11" spans="1:152" s="186" customFormat="1" x14ac:dyDescent="0.3">
      <c r="A11" s="665" t="s">
        <v>19</v>
      </c>
      <c r="B11" s="399">
        <f>Dateneingabe!D29</f>
        <v>3</v>
      </c>
      <c r="C11" s="400">
        <f>Dateneingabe!C29</f>
        <v>0</v>
      </c>
      <c r="D11" s="196"/>
      <c r="E11" s="665" t="s">
        <v>19</v>
      </c>
      <c r="F11" s="399">
        <f>Dateneingabe!G29</f>
        <v>0</v>
      </c>
      <c r="G11" s="400">
        <f>Dateneingabe!F29</f>
        <v>0</v>
      </c>
      <c r="H11" s="196"/>
      <c r="I11" s="665" t="s">
        <v>19</v>
      </c>
      <c r="J11" s="399">
        <f>Dateneingabe!J29</f>
        <v>8</v>
      </c>
      <c r="K11" s="400">
        <f>Dateneingabe!I29</f>
        <v>0</v>
      </c>
      <c r="L11" s="196"/>
      <c r="M11" s="665" t="s">
        <v>19</v>
      </c>
      <c r="N11" s="399">
        <f>Dateneingabe!M29</f>
        <v>1</v>
      </c>
      <c r="O11" s="400">
        <f>Dateneingabe!L29</f>
        <v>2</v>
      </c>
      <c r="P11" s="196"/>
      <c r="Q11" s="665" t="s">
        <v>19</v>
      </c>
      <c r="R11" s="399">
        <f>Dateneingabe!P29</f>
        <v>0</v>
      </c>
      <c r="S11" s="400">
        <f>Dateneingabe!O29</f>
        <v>1</v>
      </c>
      <c r="T11" s="196"/>
      <c r="U11" s="665" t="s">
        <v>19</v>
      </c>
      <c r="V11" s="399">
        <f>Dateneingabe!S29</f>
        <v>0</v>
      </c>
      <c r="W11" s="400">
        <f>Dateneingabe!R29</f>
        <v>2</v>
      </c>
      <c r="X11" s="196"/>
      <c r="Y11" s="665" t="s">
        <v>19</v>
      </c>
      <c r="Z11" s="399">
        <f>Dateneingabe!V29</f>
        <v>0</v>
      </c>
      <c r="AA11" s="400">
        <f>Dateneingabe!U29</f>
        <v>0</v>
      </c>
      <c r="AC11" s="197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</row>
    <row r="12" spans="1:152" s="186" customFormat="1" x14ac:dyDescent="0.3">
      <c r="A12" s="665" t="s">
        <v>20</v>
      </c>
      <c r="B12" s="399">
        <f>Dateneingabe!D35</f>
        <v>1</v>
      </c>
      <c r="C12" s="400">
        <f>Dateneingabe!C35</f>
        <v>49</v>
      </c>
      <c r="D12" s="196"/>
      <c r="E12" s="665" t="s">
        <v>20</v>
      </c>
      <c r="F12" s="399">
        <f>Dateneingabe!G35</f>
        <v>0</v>
      </c>
      <c r="G12" s="400">
        <f>Dateneingabe!F35</f>
        <v>0</v>
      </c>
      <c r="H12" s="196"/>
      <c r="I12" s="665" t="s">
        <v>20</v>
      </c>
      <c r="J12" s="399">
        <f>Dateneingabe!J35</f>
        <v>0</v>
      </c>
      <c r="K12" s="400">
        <f>Dateneingabe!I35</f>
        <v>0</v>
      </c>
      <c r="L12" s="196"/>
      <c r="M12" s="665" t="s">
        <v>20</v>
      </c>
      <c r="N12" s="399">
        <f>Dateneingabe!M35</f>
        <v>0</v>
      </c>
      <c r="O12" s="400">
        <f>Dateneingabe!L35</f>
        <v>2</v>
      </c>
      <c r="P12" s="196"/>
      <c r="Q12" s="665" t="s">
        <v>20</v>
      </c>
      <c r="R12" s="399">
        <f>Dateneingabe!P35</f>
        <v>0</v>
      </c>
      <c r="S12" s="400">
        <f>Dateneingabe!O35</f>
        <v>1</v>
      </c>
      <c r="T12" s="196"/>
      <c r="U12" s="665" t="s">
        <v>20</v>
      </c>
      <c r="V12" s="399">
        <f>Dateneingabe!S35</f>
        <v>0</v>
      </c>
      <c r="W12" s="400">
        <f>Dateneingabe!R35</f>
        <v>0</v>
      </c>
      <c r="X12" s="196"/>
      <c r="Y12" s="665" t="s">
        <v>20</v>
      </c>
      <c r="Z12" s="399">
        <f>Dateneingabe!V35</f>
        <v>0</v>
      </c>
      <c r="AA12" s="400">
        <f>Dateneingabe!U35</f>
        <v>0</v>
      </c>
      <c r="AC12" s="197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</row>
    <row r="13" spans="1:152" s="401" customFormat="1" x14ac:dyDescent="0.3">
      <c r="A13" s="243" t="s">
        <v>219</v>
      </c>
      <c r="B13" s="399">
        <f>Dateneingabe!D38</f>
        <v>80</v>
      </c>
      <c r="C13" s="400">
        <f>Dateneingabe!C38</f>
        <v>26</v>
      </c>
      <c r="D13" s="196"/>
      <c r="E13" s="243" t="s">
        <v>219</v>
      </c>
      <c r="F13" s="399">
        <f>Dateneingabe!G38</f>
        <v>1</v>
      </c>
      <c r="G13" s="400">
        <f>Dateneingabe!F38</f>
        <v>2</v>
      </c>
      <c r="H13" s="196"/>
      <c r="I13" s="243" t="s">
        <v>219</v>
      </c>
      <c r="J13" s="399">
        <f>Dateneingabe!J38</f>
        <v>0</v>
      </c>
      <c r="K13" s="400">
        <f>Dateneingabe!I38</f>
        <v>0</v>
      </c>
      <c r="L13" s="196"/>
      <c r="M13" s="243" t="s">
        <v>219</v>
      </c>
      <c r="N13" s="399">
        <f>Dateneingabe!M38</f>
        <v>0</v>
      </c>
      <c r="O13" s="400">
        <f>Dateneingabe!L38</f>
        <v>1</v>
      </c>
      <c r="P13" s="196"/>
      <c r="Q13" s="243" t="s">
        <v>219</v>
      </c>
      <c r="R13" s="399">
        <f>Dateneingabe!P38</f>
        <v>0</v>
      </c>
      <c r="S13" s="400">
        <f>Dateneingabe!O38</f>
        <v>0</v>
      </c>
      <c r="T13" s="196"/>
      <c r="U13" s="243" t="s">
        <v>219</v>
      </c>
      <c r="V13" s="399">
        <f>Dateneingabe!S38</f>
        <v>0</v>
      </c>
      <c r="W13" s="400">
        <f>Dateneingabe!R38</f>
        <v>0</v>
      </c>
      <c r="X13" s="196"/>
      <c r="Y13" s="243" t="s">
        <v>219</v>
      </c>
      <c r="Z13" s="399">
        <f>Dateneingabe!V38</f>
        <v>0</v>
      </c>
      <c r="AA13" s="400">
        <f>Dateneingabe!U38</f>
        <v>0</v>
      </c>
      <c r="AC13" s="402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</row>
    <row r="14" spans="1:152" s="186" customFormat="1" ht="14.5" thickBot="1" x14ac:dyDescent="0.35">
      <c r="A14" s="666" t="s">
        <v>42</v>
      </c>
      <c r="B14" s="149">
        <f>SUM(B9:B13)</f>
        <v>130</v>
      </c>
      <c r="C14" s="168">
        <f>SUM(C9:C13)</f>
        <v>246</v>
      </c>
      <c r="E14" s="666" t="s">
        <v>42</v>
      </c>
      <c r="F14" s="149">
        <f>SUM(F9:F13)</f>
        <v>273</v>
      </c>
      <c r="G14" s="168">
        <f>SUM(G9:G13)</f>
        <v>4</v>
      </c>
      <c r="I14" s="666" t="s">
        <v>42</v>
      </c>
      <c r="J14" s="149">
        <f>SUM(J9:J13)</f>
        <v>20</v>
      </c>
      <c r="K14" s="168">
        <f>SUM(K9:K13)</f>
        <v>21</v>
      </c>
      <c r="M14" s="666" t="s">
        <v>42</v>
      </c>
      <c r="N14" s="149">
        <f>SUM(N9:N13)</f>
        <v>6</v>
      </c>
      <c r="O14" s="168">
        <f>SUM(O9:O13)</f>
        <v>30</v>
      </c>
      <c r="Q14" s="666" t="s">
        <v>42</v>
      </c>
      <c r="R14" s="149">
        <f>SUM(R9:R13)</f>
        <v>43</v>
      </c>
      <c r="S14" s="168">
        <f>SUM(S9:S13)</f>
        <v>5</v>
      </c>
      <c r="U14" s="666" t="s">
        <v>42</v>
      </c>
      <c r="V14" s="149">
        <f>SUM(V9:V13)</f>
        <v>12</v>
      </c>
      <c r="W14" s="168">
        <f>SUM(W9:W13)</f>
        <v>24</v>
      </c>
      <c r="Y14" s="666" t="s">
        <v>42</v>
      </c>
      <c r="Z14" s="149">
        <f>SUM(Z9:Z13)</f>
        <v>22</v>
      </c>
      <c r="AA14" s="408">
        <f>SUM(AA9:AA13)</f>
        <v>5</v>
      </c>
      <c r="AC14" s="197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</row>
    <row r="15" spans="1:152" s="186" customFormat="1" x14ac:dyDescent="0.3">
      <c r="I15" s="197"/>
      <c r="K15" s="197"/>
      <c r="N15" s="197"/>
      <c r="P15" s="197"/>
      <c r="S15" s="197"/>
      <c r="U15" s="197"/>
      <c r="X15" s="197"/>
      <c r="Z15" s="197"/>
      <c r="AC15" s="197"/>
      <c r="AE15" s="197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</row>
    <row r="16" spans="1:152" x14ac:dyDescent="0.3">
      <c r="I16"/>
      <c r="K16"/>
      <c r="N16"/>
      <c r="P16"/>
      <c r="S16"/>
      <c r="U16"/>
      <c r="X16"/>
      <c r="Z16"/>
      <c r="AC16"/>
      <c r="AE16"/>
    </row>
    <row r="17" spans="1:152" x14ac:dyDescent="0.3">
      <c r="I17"/>
      <c r="K17"/>
      <c r="N17"/>
      <c r="P17"/>
      <c r="S17"/>
      <c r="U17"/>
      <c r="X17"/>
      <c r="Z17"/>
      <c r="AC17"/>
      <c r="AE17"/>
    </row>
    <row r="18" spans="1:152" x14ac:dyDescent="0.3">
      <c r="I18"/>
      <c r="K18"/>
      <c r="N18"/>
      <c r="P18"/>
      <c r="S18"/>
      <c r="U18"/>
      <c r="X18"/>
      <c r="Z18"/>
      <c r="AC18"/>
      <c r="AE18"/>
    </row>
    <row r="19" spans="1:152" x14ac:dyDescent="0.3">
      <c r="I19"/>
      <c r="K19"/>
      <c r="N19"/>
      <c r="P19"/>
      <c r="S19"/>
      <c r="U19"/>
      <c r="X19"/>
      <c r="Z19"/>
      <c r="AC19"/>
      <c r="AE19"/>
    </row>
    <row r="20" spans="1:152" x14ac:dyDescent="0.3">
      <c r="I20"/>
      <c r="K20"/>
      <c r="N20"/>
      <c r="P20"/>
      <c r="S20"/>
      <c r="U20"/>
      <c r="X20"/>
      <c r="Z20"/>
      <c r="AC20"/>
      <c r="AE20"/>
    </row>
    <row r="21" spans="1:152" x14ac:dyDescent="0.3">
      <c r="I21"/>
      <c r="K21"/>
      <c r="N21"/>
      <c r="P21"/>
      <c r="S21"/>
      <c r="U21"/>
      <c r="X21"/>
      <c r="Z21"/>
      <c r="AC21"/>
      <c r="AE21"/>
    </row>
    <row r="22" spans="1:152" x14ac:dyDescent="0.3">
      <c r="I22"/>
      <c r="K22"/>
      <c r="N22"/>
      <c r="P22"/>
      <c r="S22"/>
      <c r="U22"/>
      <c r="X22"/>
      <c r="Z22"/>
      <c r="AC22"/>
      <c r="AE22"/>
    </row>
    <row r="23" spans="1:152" x14ac:dyDescent="0.3">
      <c r="I23"/>
      <c r="K23"/>
      <c r="N23"/>
      <c r="P23"/>
      <c r="S23"/>
      <c r="U23"/>
      <c r="X23"/>
      <c r="Z23"/>
      <c r="AC23"/>
      <c r="AE23"/>
    </row>
    <row r="24" spans="1:152" x14ac:dyDescent="0.3">
      <c r="I24"/>
      <c r="K24"/>
      <c r="N24"/>
      <c r="P24"/>
      <c r="S24"/>
      <c r="U24"/>
      <c r="X24"/>
      <c r="Z24"/>
      <c r="AC24"/>
      <c r="AE24"/>
    </row>
    <row r="25" spans="1:152" x14ac:dyDescent="0.3">
      <c r="I25"/>
      <c r="K25"/>
      <c r="N25"/>
      <c r="P25"/>
      <c r="S25"/>
      <c r="U25"/>
      <c r="X25"/>
      <c r="Z25"/>
      <c r="AC25"/>
      <c r="AE25"/>
    </row>
    <row r="26" spans="1:152" x14ac:dyDescent="0.3">
      <c r="I26"/>
      <c r="K26"/>
      <c r="N26"/>
      <c r="P26"/>
      <c r="S26"/>
      <c r="U26"/>
      <c r="X26"/>
      <c r="Z26"/>
      <c r="AC26"/>
      <c r="AE26"/>
    </row>
    <row r="27" spans="1:152" x14ac:dyDescent="0.3">
      <c r="I27"/>
      <c r="K27"/>
      <c r="N27"/>
      <c r="P27"/>
      <c r="S27"/>
      <c r="U27"/>
      <c r="X27"/>
      <c r="Z27"/>
      <c r="AC27"/>
      <c r="AE27"/>
    </row>
    <row r="28" spans="1:152" ht="16" thickBot="1" x14ac:dyDescent="0.4">
      <c r="A28" s="799" t="s">
        <v>234</v>
      </c>
      <c r="B28" s="799"/>
      <c r="C28" s="799"/>
    </row>
    <row r="29" spans="1:152" s="186" customFormat="1" ht="15" customHeight="1" x14ac:dyDescent="0.3">
      <c r="A29" s="796" t="s">
        <v>107</v>
      </c>
      <c r="B29" s="797"/>
      <c r="C29" s="798"/>
      <c r="D29" s="248"/>
      <c r="E29" s="796" t="s">
        <v>101</v>
      </c>
      <c r="F29" s="797"/>
      <c r="G29" s="798"/>
      <c r="H29" s="248"/>
      <c r="I29" s="796" t="s">
        <v>103</v>
      </c>
      <c r="J29" s="797"/>
      <c r="K29" s="798"/>
      <c r="L29" s="248"/>
      <c r="M29" s="796" t="s">
        <v>104</v>
      </c>
      <c r="N29" s="797"/>
      <c r="O29" s="798"/>
      <c r="P29" s="248"/>
      <c r="Q29" s="796" t="s">
        <v>105</v>
      </c>
      <c r="R29" s="797"/>
      <c r="S29" s="798"/>
      <c r="T29" s="248"/>
      <c r="U29" s="796" t="s">
        <v>341</v>
      </c>
      <c r="V29" s="797"/>
      <c r="W29" s="798"/>
      <c r="X29" s="248"/>
      <c r="Y29" s="796" t="s">
        <v>102</v>
      </c>
      <c r="Z29" s="797"/>
      <c r="AA29" s="798"/>
      <c r="AC29" s="796" t="s">
        <v>342</v>
      </c>
      <c r="AD29" s="797"/>
      <c r="AE29" s="798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</row>
    <row r="30" spans="1:152" s="186" customFormat="1" ht="15" customHeight="1" x14ac:dyDescent="0.3">
      <c r="A30" s="665"/>
      <c r="B30" s="397" t="s">
        <v>75</v>
      </c>
      <c r="C30" s="398" t="s">
        <v>74</v>
      </c>
      <c r="D30" s="396"/>
      <c r="E30" s="665"/>
      <c r="F30" s="397" t="s">
        <v>75</v>
      </c>
      <c r="G30" s="398" t="s">
        <v>74</v>
      </c>
      <c r="H30" s="396"/>
      <c r="I30" s="665"/>
      <c r="J30" s="397" t="s">
        <v>75</v>
      </c>
      <c r="K30" s="398" t="s">
        <v>74</v>
      </c>
      <c r="L30" s="396"/>
      <c r="M30" s="665"/>
      <c r="N30" s="397" t="s">
        <v>75</v>
      </c>
      <c r="O30" s="398" t="s">
        <v>74</v>
      </c>
      <c r="P30" s="396"/>
      <c r="Q30" s="665"/>
      <c r="R30" s="397" t="s">
        <v>75</v>
      </c>
      <c r="S30" s="398" t="s">
        <v>74</v>
      </c>
      <c r="T30" s="396"/>
      <c r="U30" s="665"/>
      <c r="V30" s="397" t="s">
        <v>75</v>
      </c>
      <c r="W30" s="398" t="s">
        <v>74</v>
      </c>
      <c r="X30" s="396"/>
      <c r="Y30" s="665"/>
      <c r="Z30" s="397" t="s">
        <v>75</v>
      </c>
      <c r="AA30" s="398" t="s">
        <v>74</v>
      </c>
      <c r="AC30" s="665"/>
      <c r="AD30" s="397" t="s">
        <v>75</v>
      </c>
      <c r="AE30" s="398" t="s">
        <v>74</v>
      </c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</row>
    <row r="31" spans="1:152" s="186" customFormat="1" ht="15" customHeight="1" x14ac:dyDescent="0.3">
      <c r="A31" s="665" t="s">
        <v>21</v>
      </c>
      <c r="B31" s="399">
        <f>Dateneingabe!D45</f>
        <v>0</v>
      </c>
      <c r="C31" s="400">
        <f>Dateneingabe!C45</f>
        <v>3</v>
      </c>
      <c r="D31" s="196"/>
      <c r="E31" s="665" t="s">
        <v>21</v>
      </c>
      <c r="F31" s="399">
        <f>Dateneingabe!G45</f>
        <v>2</v>
      </c>
      <c r="G31" s="400">
        <f>Dateneingabe!F45</f>
        <v>22</v>
      </c>
      <c r="H31" s="196"/>
      <c r="I31" s="665" t="s">
        <v>21</v>
      </c>
      <c r="J31" s="399">
        <f>Dateneingabe!J45</f>
        <v>0</v>
      </c>
      <c r="K31" s="400">
        <f>Dateneingabe!I45</f>
        <v>0</v>
      </c>
      <c r="L31" s="196"/>
      <c r="M31" s="665" t="s">
        <v>21</v>
      </c>
      <c r="N31" s="399">
        <f>Dateneingabe!M45</f>
        <v>0</v>
      </c>
      <c r="O31" s="400">
        <f>Dateneingabe!L45</f>
        <v>0</v>
      </c>
      <c r="P31" s="196"/>
      <c r="Q31" s="665" t="s">
        <v>21</v>
      </c>
      <c r="R31" s="399">
        <f>Dateneingabe!P45</f>
        <v>0</v>
      </c>
      <c r="S31" s="400">
        <f>Dateneingabe!O45</f>
        <v>0</v>
      </c>
      <c r="T31" s="196"/>
      <c r="U31" s="665" t="s">
        <v>21</v>
      </c>
      <c r="V31" s="399">
        <f>Dateneingabe!S45</f>
        <v>0</v>
      </c>
      <c r="W31" s="400">
        <f>Dateneingabe!R45</f>
        <v>0</v>
      </c>
      <c r="X31" s="196"/>
      <c r="Y31" s="665" t="s">
        <v>17</v>
      </c>
      <c r="Z31" s="399">
        <f>Dateneingabe!V45</f>
        <v>2</v>
      </c>
      <c r="AA31" s="400">
        <f>Dateneingabe!U45</f>
        <v>0</v>
      </c>
      <c r="AC31" s="665" t="s">
        <v>21</v>
      </c>
      <c r="AD31" s="399">
        <f>Dateneingabe!Y45</f>
        <v>2</v>
      </c>
      <c r="AE31" s="400">
        <f>Dateneingabe!X45</f>
        <v>15</v>
      </c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</row>
    <row r="32" spans="1:152" s="186" customFormat="1" ht="15" customHeight="1" x14ac:dyDescent="0.3">
      <c r="A32" s="665" t="s">
        <v>22</v>
      </c>
      <c r="B32" s="399">
        <f>Dateneingabe!D53</f>
        <v>1</v>
      </c>
      <c r="C32" s="400">
        <f>Dateneingabe!C53</f>
        <v>1</v>
      </c>
      <c r="D32" s="196"/>
      <c r="E32" s="665" t="s">
        <v>22</v>
      </c>
      <c r="F32" s="399">
        <f>Dateneingabe!G53</f>
        <v>2</v>
      </c>
      <c r="G32" s="400">
        <f>Dateneingabe!F53</f>
        <v>1</v>
      </c>
      <c r="H32" s="196"/>
      <c r="I32" s="665" t="s">
        <v>22</v>
      </c>
      <c r="J32" s="399">
        <f>Dateneingabe!J53</f>
        <v>0</v>
      </c>
      <c r="K32" s="400">
        <f>Dateneingabe!I53</f>
        <v>0</v>
      </c>
      <c r="L32" s="196"/>
      <c r="M32" s="665" t="s">
        <v>22</v>
      </c>
      <c r="N32" s="399">
        <f>Dateneingabe!M53</f>
        <v>2</v>
      </c>
      <c r="O32" s="400">
        <f>Dateneingabe!L53</f>
        <v>14</v>
      </c>
      <c r="P32" s="196"/>
      <c r="Q32" s="665" t="s">
        <v>22</v>
      </c>
      <c r="R32" s="399">
        <f>Dateneingabe!P53</f>
        <v>2</v>
      </c>
      <c r="S32" s="400">
        <f>Dateneingabe!O53</f>
        <v>26</v>
      </c>
      <c r="T32" s="196"/>
      <c r="U32" s="665" t="s">
        <v>22</v>
      </c>
      <c r="V32" s="399">
        <f>Dateneingabe!S53</f>
        <v>0</v>
      </c>
      <c r="W32" s="400">
        <f>Dateneingabe!R53</f>
        <v>0</v>
      </c>
      <c r="X32" s="196"/>
      <c r="Y32" s="665" t="s">
        <v>18</v>
      </c>
      <c r="Z32" s="399">
        <f>Dateneingabe!V53</f>
        <v>0</v>
      </c>
      <c r="AA32" s="400">
        <f>Dateneingabe!U53</f>
        <v>0</v>
      </c>
      <c r="AC32" s="665" t="s">
        <v>22</v>
      </c>
      <c r="AD32" s="399">
        <f>Dateneingabe!Y53</f>
        <v>0</v>
      </c>
      <c r="AE32" s="400">
        <f>Dateneingabe!X53</f>
        <v>0</v>
      </c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</row>
    <row r="33" spans="1:152" s="186" customFormat="1" ht="15" customHeight="1" x14ac:dyDescent="0.3">
      <c r="A33" s="665" t="s">
        <v>23</v>
      </c>
      <c r="B33" s="399">
        <f>Dateneingabe!D61</f>
        <v>2</v>
      </c>
      <c r="C33" s="400">
        <f>Dateneingabe!C61</f>
        <v>3</v>
      </c>
      <c r="D33" s="196"/>
      <c r="E33" s="665" t="s">
        <v>23</v>
      </c>
      <c r="F33" s="399">
        <f>Dateneingabe!G61</f>
        <v>0</v>
      </c>
      <c r="G33" s="400">
        <f>Dateneingabe!F61</f>
        <v>0</v>
      </c>
      <c r="H33" s="196"/>
      <c r="I33" s="665" t="s">
        <v>23</v>
      </c>
      <c r="J33" s="399">
        <f>Dateneingabe!J61</f>
        <v>2</v>
      </c>
      <c r="K33" s="400">
        <f>Dateneingabe!I61</f>
        <v>3</v>
      </c>
      <c r="L33" s="196"/>
      <c r="M33" s="665" t="s">
        <v>23</v>
      </c>
      <c r="N33" s="399">
        <f>Dateneingabe!M61</f>
        <v>2</v>
      </c>
      <c r="O33" s="400">
        <f>Dateneingabe!L61</f>
        <v>1</v>
      </c>
      <c r="P33" s="196"/>
      <c r="Q33" s="665" t="s">
        <v>23</v>
      </c>
      <c r="R33" s="399">
        <f>Dateneingabe!P61</f>
        <v>4</v>
      </c>
      <c r="S33" s="400">
        <f>Dateneingabe!O61</f>
        <v>4</v>
      </c>
      <c r="T33" s="196"/>
      <c r="U33" s="665" t="s">
        <v>23</v>
      </c>
      <c r="V33" s="399">
        <f>Dateneingabe!S61</f>
        <v>2</v>
      </c>
      <c r="W33" s="400">
        <f>Dateneingabe!R61</f>
        <v>2</v>
      </c>
      <c r="X33" s="196"/>
      <c r="Y33" s="665" t="s">
        <v>19</v>
      </c>
      <c r="Z33" s="399">
        <f>Dateneingabe!V61</f>
        <v>2</v>
      </c>
      <c r="AA33" s="400">
        <f>Dateneingabe!U61</f>
        <v>3</v>
      </c>
      <c r="AC33" s="665" t="s">
        <v>23</v>
      </c>
      <c r="AD33" s="399">
        <f>Dateneingabe!Y61</f>
        <v>0</v>
      </c>
      <c r="AE33" s="400">
        <f>Dateneingabe!X61</f>
        <v>0</v>
      </c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</row>
    <row r="34" spans="1:152" s="186" customFormat="1" ht="15" customHeight="1" x14ac:dyDescent="0.3">
      <c r="A34" s="665" t="s">
        <v>24</v>
      </c>
      <c r="B34" s="399">
        <f>Dateneingabe!D69</f>
        <v>1</v>
      </c>
      <c r="C34" s="400">
        <f>Dateneingabe!C69</f>
        <v>3</v>
      </c>
      <c r="D34" s="196"/>
      <c r="E34" s="665" t="s">
        <v>24</v>
      </c>
      <c r="F34" s="399">
        <f>Dateneingabe!G69</f>
        <v>1</v>
      </c>
      <c r="G34" s="400">
        <f>Dateneingabe!F69</f>
        <v>1</v>
      </c>
      <c r="H34" s="196"/>
      <c r="I34" s="665" t="s">
        <v>24</v>
      </c>
      <c r="J34" s="399">
        <f>Dateneingabe!J69</f>
        <v>2</v>
      </c>
      <c r="K34" s="400">
        <f>Dateneingabe!I69</f>
        <v>1</v>
      </c>
      <c r="L34" s="196"/>
      <c r="M34" s="665" t="s">
        <v>24</v>
      </c>
      <c r="N34" s="399">
        <f>Dateneingabe!M69</f>
        <v>1</v>
      </c>
      <c r="O34" s="400">
        <f>Dateneingabe!L69</f>
        <v>1</v>
      </c>
      <c r="P34" s="196"/>
      <c r="Q34" s="665" t="s">
        <v>24</v>
      </c>
      <c r="R34" s="399">
        <f>Dateneingabe!P69</f>
        <v>3</v>
      </c>
      <c r="S34" s="400">
        <f>Dateneingabe!O69</f>
        <v>2</v>
      </c>
      <c r="T34" s="196"/>
      <c r="U34" s="665" t="s">
        <v>24</v>
      </c>
      <c r="V34" s="399">
        <f>Dateneingabe!S69</f>
        <v>1</v>
      </c>
      <c r="W34" s="400">
        <f>Dateneingabe!R69</f>
        <v>1</v>
      </c>
      <c r="X34" s="196"/>
      <c r="Y34" s="665" t="s">
        <v>20</v>
      </c>
      <c r="Z34" s="399">
        <f>Dateneingabe!V69</f>
        <v>1</v>
      </c>
      <c r="AA34" s="400">
        <f>Dateneingabe!U69</f>
        <v>1</v>
      </c>
      <c r="AC34" s="665" t="s">
        <v>24</v>
      </c>
      <c r="AD34" s="399">
        <f>Dateneingabe!Y69</f>
        <v>1</v>
      </c>
      <c r="AE34" s="400">
        <f>Dateneingabe!X69</f>
        <v>1</v>
      </c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</row>
    <row r="35" spans="1:152" s="401" customFormat="1" ht="15" customHeight="1" x14ac:dyDescent="0.3">
      <c r="A35" s="243" t="s">
        <v>219</v>
      </c>
      <c r="B35" s="399">
        <f>Dateneingabe!D77</f>
        <v>3</v>
      </c>
      <c r="C35" s="400">
        <f>Dateneingabe!C77</f>
        <v>2</v>
      </c>
      <c r="D35" s="196"/>
      <c r="E35" s="243" t="s">
        <v>219</v>
      </c>
      <c r="F35" s="399">
        <f>Dateneingabe!G77</f>
        <v>1</v>
      </c>
      <c r="G35" s="400">
        <f>Dateneingabe!F77</f>
        <v>2</v>
      </c>
      <c r="H35" s="196"/>
      <c r="I35" s="243" t="s">
        <v>219</v>
      </c>
      <c r="J35" s="399">
        <f>Dateneingabe!J77</f>
        <v>1</v>
      </c>
      <c r="K35" s="400">
        <f>Dateneingabe!I77</f>
        <v>2</v>
      </c>
      <c r="L35" s="196"/>
      <c r="M35" s="243" t="s">
        <v>219</v>
      </c>
      <c r="N35" s="399">
        <f>Dateneingabe!M77</f>
        <v>0</v>
      </c>
      <c r="O35" s="400">
        <f>Dateneingabe!L77</f>
        <v>0</v>
      </c>
      <c r="P35" s="196"/>
      <c r="Q35" s="243" t="s">
        <v>219</v>
      </c>
      <c r="R35" s="399">
        <f>Dateneingabe!P77</f>
        <v>0</v>
      </c>
      <c r="S35" s="400">
        <f>Dateneingabe!O77</f>
        <v>0</v>
      </c>
      <c r="T35" s="196"/>
      <c r="U35" s="243" t="s">
        <v>219</v>
      </c>
      <c r="V35" s="399">
        <f>Dateneingabe!S77</f>
        <v>0</v>
      </c>
      <c r="W35" s="400">
        <f>Dateneingabe!R77</f>
        <v>0</v>
      </c>
      <c r="X35" s="196"/>
      <c r="Y35" s="243" t="s">
        <v>219</v>
      </c>
      <c r="Z35" s="399">
        <f>Dateneingabe!V77</f>
        <v>0</v>
      </c>
      <c r="AA35" s="400">
        <f>Dateneingabe!U77</f>
        <v>0</v>
      </c>
      <c r="AC35" s="243" t="s">
        <v>219</v>
      </c>
      <c r="AD35" s="399">
        <f>Dateneingabe!Y77</f>
        <v>3</v>
      </c>
      <c r="AE35" s="400">
        <f>Dateneingabe!X77</f>
        <v>12</v>
      </c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</row>
    <row r="36" spans="1:152" s="186" customFormat="1" ht="15.75" customHeight="1" thickBot="1" x14ac:dyDescent="0.35">
      <c r="A36" s="666" t="s">
        <v>42</v>
      </c>
      <c r="B36" s="149">
        <f>SUM(B31:B35)</f>
        <v>7</v>
      </c>
      <c r="C36" s="168">
        <f>SUM(C31:C35)</f>
        <v>12</v>
      </c>
      <c r="E36" s="666" t="s">
        <v>42</v>
      </c>
      <c r="F36" s="149">
        <f>SUM(F31:F35)</f>
        <v>6</v>
      </c>
      <c r="G36" s="168">
        <f>SUM(G31:G35)</f>
        <v>26</v>
      </c>
      <c r="I36" s="666" t="s">
        <v>42</v>
      </c>
      <c r="J36" s="149">
        <f>SUM(J31:J35)</f>
        <v>5</v>
      </c>
      <c r="K36" s="168">
        <f>SUM(K31:K35)</f>
        <v>6</v>
      </c>
      <c r="M36" s="666" t="s">
        <v>42</v>
      </c>
      <c r="N36" s="149">
        <f>SUM(N31:N35)</f>
        <v>5</v>
      </c>
      <c r="O36" s="168">
        <f>SUM(O31:O35)</f>
        <v>16</v>
      </c>
      <c r="Q36" s="666" t="s">
        <v>42</v>
      </c>
      <c r="R36" s="149">
        <f>SUM(R31:R35)</f>
        <v>9</v>
      </c>
      <c r="S36" s="168">
        <f>SUM(S31:S35)</f>
        <v>32</v>
      </c>
      <c r="U36" s="666" t="s">
        <v>42</v>
      </c>
      <c r="V36" s="149">
        <f>SUM(V31:V35)</f>
        <v>3</v>
      </c>
      <c r="W36" s="168">
        <f>SUM(W31:W35)</f>
        <v>3</v>
      </c>
      <c r="Y36" s="666" t="s">
        <v>42</v>
      </c>
      <c r="Z36" s="149">
        <f>SUM(Z31:Z35)</f>
        <v>5</v>
      </c>
      <c r="AA36" s="408">
        <f>SUM(AA31:AA35)</f>
        <v>4</v>
      </c>
      <c r="AC36" s="666" t="s">
        <v>42</v>
      </c>
      <c r="AD36" s="149">
        <f>SUM(AD31:AD35)</f>
        <v>6</v>
      </c>
      <c r="AE36" s="408">
        <f>SUM(AE31:AE35)</f>
        <v>28</v>
      </c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</row>
    <row r="37" spans="1:152" s="186" customFormat="1" x14ac:dyDescent="0.3">
      <c r="I37" s="197"/>
      <c r="K37" s="197"/>
      <c r="N37" s="197"/>
      <c r="P37" s="197"/>
      <c r="S37" s="197"/>
      <c r="U37" s="197"/>
      <c r="X37" s="197"/>
      <c r="Z37" s="197"/>
      <c r="AD37" s="19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</row>
    <row r="38" spans="1:152" x14ac:dyDescent="0.3">
      <c r="I38"/>
      <c r="K38"/>
      <c r="N38"/>
      <c r="P38"/>
      <c r="S38"/>
      <c r="U38"/>
      <c r="X38"/>
      <c r="Z38"/>
      <c r="AC38"/>
      <c r="AE38"/>
    </row>
    <row r="39" spans="1:152" x14ac:dyDescent="0.3">
      <c r="I39"/>
      <c r="K39"/>
      <c r="N39"/>
      <c r="P39"/>
      <c r="S39"/>
      <c r="U39"/>
      <c r="X39"/>
      <c r="Z39"/>
      <c r="AC39"/>
      <c r="AE39"/>
    </row>
    <row r="40" spans="1:152" x14ac:dyDescent="0.3">
      <c r="I40"/>
      <c r="K40"/>
      <c r="N40"/>
      <c r="P40"/>
      <c r="S40"/>
      <c r="U40"/>
      <c r="X40"/>
      <c r="Z40"/>
      <c r="AC40"/>
      <c r="AE40"/>
    </row>
    <row r="41" spans="1:152" x14ac:dyDescent="0.3">
      <c r="I41"/>
      <c r="K41"/>
      <c r="N41"/>
      <c r="P41"/>
      <c r="S41"/>
      <c r="U41"/>
      <c r="X41"/>
      <c r="Z41"/>
      <c r="AC41"/>
      <c r="AE41"/>
    </row>
    <row r="42" spans="1:152" x14ac:dyDescent="0.3">
      <c r="I42"/>
      <c r="K42"/>
      <c r="N42"/>
      <c r="P42"/>
      <c r="S42"/>
      <c r="U42"/>
      <c r="X42"/>
      <c r="Z42"/>
      <c r="AC42"/>
      <c r="AE42"/>
    </row>
    <row r="43" spans="1:152" x14ac:dyDescent="0.3">
      <c r="I43"/>
      <c r="K43"/>
      <c r="N43"/>
      <c r="P43"/>
      <c r="S43"/>
      <c r="U43"/>
      <c r="X43"/>
      <c r="Z43"/>
      <c r="AC43"/>
      <c r="AE43"/>
    </row>
    <row r="44" spans="1:152" x14ac:dyDescent="0.3">
      <c r="I44"/>
      <c r="K44"/>
      <c r="N44"/>
      <c r="P44"/>
      <c r="S44"/>
      <c r="U44"/>
      <c r="X44"/>
      <c r="Z44"/>
      <c r="AC44"/>
      <c r="AE44"/>
    </row>
    <row r="45" spans="1:152" x14ac:dyDescent="0.3">
      <c r="I45"/>
      <c r="K45"/>
      <c r="N45"/>
      <c r="P45"/>
      <c r="S45"/>
      <c r="U45"/>
      <c r="X45"/>
      <c r="Z45"/>
      <c r="AC45"/>
      <c r="AE45"/>
    </row>
    <row r="46" spans="1:152" x14ac:dyDescent="0.3">
      <c r="I46"/>
      <c r="K46"/>
      <c r="N46"/>
      <c r="P46"/>
      <c r="S46"/>
      <c r="U46"/>
      <c r="X46"/>
      <c r="Z46"/>
      <c r="AC46"/>
      <c r="AE46"/>
    </row>
    <row r="47" spans="1:152" x14ac:dyDescent="0.3">
      <c r="I47"/>
      <c r="K47"/>
      <c r="N47"/>
      <c r="P47"/>
      <c r="S47"/>
      <c r="U47"/>
      <c r="X47"/>
      <c r="Z47"/>
      <c r="AC47"/>
      <c r="AE47"/>
    </row>
    <row r="48" spans="1:152" x14ac:dyDescent="0.3">
      <c r="I48"/>
      <c r="K48"/>
      <c r="N48"/>
      <c r="P48"/>
      <c r="S48"/>
      <c r="U48"/>
      <c r="X48"/>
      <c r="Z48"/>
      <c r="AC48"/>
      <c r="AE48"/>
    </row>
    <row r="49" spans="1:31" x14ac:dyDescent="0.3">
      <c r="I49"/>
      <c r="K49"/>
      <c r="N49"/>
      <c r="P49"/>
      <c r="S49"/>
      <c r="U49"/>
      <c r="X49"/>
      <c r="Z49"/>
      <c r="AC49"/>
      <c r="AE49"/>
    </row>
    <row r="50" spans="1:31" x14ac:dyDescent="0.3">
      <c r="I50"/>
      <c r="K50"/>
      <c r="N50"/>
      <c r="P50"/>
      <c r="S50"/>
      <c r="U50"/>
      <c r="X50"/>
      <c r="Z50"/>
      <c r="AC50"/>
      <c r="AE50"/>
    </row>
    <row r="51" spans="1:31" x14ac:dyDescent="0.3">
      <c r="I51"/>
      <c r="K51"/>
      <c r="N51"/>
      <c r="P51"/>
      <c r="S51"/>
      <c r="U51"/>
      <c r="X51"/>
      <c r="Z51"/>
      <c r="AC51"/>
      <c r="AE51"/>
    </row>
    <row r="52" spans="1:31" ht="16" thickBot="1" x14ac:dyDescent="0.4">
      <c r="A52" s="799" t="s">
        <v>240</v>
      </c>
      <c r="B52" s="799"/>
      <c r="C52" s="799"/>
      <c r="I52"/>
      <c r="K52"/>
      <c r="N52"/>
      <c r="P52"/>
      <c r="S52"/>
      <c r="U52"/>
      <c r="X52"/>
      <c r="Z52"/>
      <c r="AC52"/>
      <c r="AE52"/>
    </row>
    <row r="53" spans="1:31" ht="15" customHeight="1" x14ac:dyDescent="0.3">
      <c r="A53" s="796" t="s">
        <v>124</v>
      </c>
      <c r="B53" s="797"/>
      <c r="C53" s="798"/>
      <c r="D53" s="248"/>
      <c r="E53" s="796" t="s">
        <v>338</v>
      </c>
      <c r="F53" s="797"/>
      <c r="G53" s="798"/>
      <c r="I53"/>
      <c r="K53"/>
      <c r="N53"/>
      <c r="P53"/>
      <c r="S53"/>
      <c r="U53"/>
      <c r="X53"/>
      <c r="Z53"/>
      <c r="AC53"/>
      <c r="AE53"/>
    </row>
    <row r="54" spans="1:31" ht="15" customHeight="1" x14ac:dyDescent="0.3">
      <c r="A54" s="665"/>
      <c r="B54" s="397" t="s">
        <v>75</v>
      </c>
      <c r="C54" s="398" t="s">
        <v>74</v>
      </c>
      <c r="D54" s="396"/>
      <c r="E54" s="665"/>
      <c r="F54" s="397" t="s">
        <v>75</v>
      </c>
      <c r="G54" s="398" t="s">
        <v>74</v>
      </c>
      <c r="I54"/>
      <c r="K54"/>
      <c r="N54"/>
      <c r="P54"/>
      <c r="S54"/>
      <c r="U54"/>
      <c r="X54"/>
      <c r="Z54"/>
      <c r="AC54"/>
      <c r="AE54"/>
    </row>
    <row r="55" spans="1:31" ht="15" customHeight="1" x14ac:dyDescent="0.3">
      <c r="A55" s="665" t="s">
        <v>22</v>
      </c>
      <c r="B55" s="399">
        <f>Dateneingabe!D84</f>
        <v>35</v>
      </c>
      <c r="C55" s="400">
        <f>Dateneingabe!C84</f>
        <v>4</v>
      </c>
      <c r="D55" s="196"/>
      <c r="E55" s="665" t="s">
        <v>22</v>
      </c>
      <c r="F55" s="399">
        <f>Dateneingabe!G84</f>
        <v>28</v>
      </c>
      <c r="G55" s="400">
        <f>Dateneingabe!F84</f>
        <v>12</v>
      </c>
      <c r="I55"/>
      <c r="K55"/>
      <c r="N55"/>
      <c r="P55"/>
      <c r="S55"/>
      <c r="U55"/>
      <c r="X55"/>
      <c r="Z55"/>
      <c r="AC55"/>
      <c r="AE55"/>
    </row>
    <row r="56" spans="1:31" ht="15" customHeight="1" x14ac:dyDescent="0.3">
      <c r="A56" s="665" t="s">
        <v>23</v>
      </c>
      <c r="B56" s="399">
        <f>Dateneingabe!D95</f>
        <v>2</v>
      </c>
      <c r="C56" s="400">
        <f>Dateneingabe!C95</f>
        <v>3</v>
      </c>
      <c r="D56" s="196"/>
      <c r="E56" s="665" t="s">
        <v>23</v>
      </c>
      <c r="F56" s="399">
        <f>Dateneingabe!G95</f>
        <v>2</v>
      </c>
      <c r="G56" s="400">
        <f>Dateneingabe!F95</f>
        <v>13</v>
      </c>
      <c r="I56"/>
      <c r="K56"/>
      <c r="N56"/>
      <c r="P56"/>
      <c r="S56"/>
      <c r="U56"/>
      <c r="X56"/>
      <c r="Z56"/>
      <c r="AC56"/>
      <c r="AE56"/>
    </row>
    <row r="57" spans="1:31" ht="15" customHeight="1" x14ac:dyDescent="0.3">
      <c r="A57" s="665" t="s">
        <v>24</v>
      </c>
      <c r="B57" s="399">
        <f>Dateneingabe!D102</f>
        <v>2</v>
      </c>
      <c r="C57" s="400">
        <f>Dateneingabe!C102</f>
        <v>1</v>
      </c>
      <c r="D57" s="196"/>
      <c r="E57" s="665" t="s">
        <v>24</v>
      </c>
      <c r="F57" s="399">
        <f>Dateneingabe!G102</f>
        <v>0</v>
      </c>
      <c r="G57" s="400">
        <f>Dateneingabe!F102</f>
        <v>0</v>
      </c>
      <c r="I57"/>
      <c r="K57"/>
      <c r="N57"/>
      <c r="P57"/>
      <c r="S57"/>
      <c r="U57"/>
      <c r="X57"/>
      <c r="Z57"/>
      <c r="AC57"/>
      <c r="AE57"/>
    </row>
    <row r="58" spans="1:31" ht="15" customHeight="1" x14ac:dyDescent="0.3">
      <c r="A58" s="243" t="s">
        <v>219</v>
      </c>
      <c r="B58" s="399">
        <f>Dateneingabe!D104</f>
        <v>1</v>
      </c>
      <c r="C58" s="400">
        <f>Dateneingabe!C104</f>
        <v>22</v>
      </c>
      <c r="D58" s="196"/>
      <c r="E58" s="243" t="s">
        <v>219</v>
      </c>
      <c r="F58" s="399">
        <f>Dateneingabe!G104</f>
        <v>2</v>
      </c>
      <c r="G58" s="400">
        <f>Dateneingabe!F104</f>
        <v>2</v>
      </c>
      <c r="I58"/>
      <c r="K58"/>
      <c r="N58"/>
      <c r="P58"/>
      <c r="S58"/>
      <c r="U58"/>
      <c r="X58"/>
      <c r="Z58"/>
      <c r="AC58"/>
      <c r="AE58"/>
    </row>
    <row r="59" spans="1:31" ht="15.75" customHeight="1" thickBot="1" x14ac:dyDescent="0.35">
      <c r="A59" s="666" t="s">
        <v>42</v>
      </c>
      <c r="B59" s="149">
        <f>SUM(B55:B58)</f>
        <v>40</v>
      </c>
      <c r="C59" s="168">
        <f>SUM(C55:C58)</f>
        <v>30</v>
      </c>
      <c r="D59" s="186"/>
      <c r="E59" s="666" t="s">
        <v>42</v>
      </c>
      <c r="F59" s="149">
        <f>SUM(F55:F58)</f>
        <v>32</v>
      </c>
      <c r="G59" s="168">
        <f>SUM(G55:G58)</f>
        <v>27</v>
      </c>
      <c r="I59"/>
      <c r="K59"/>
      <c r="N59"/>
      <c r="P59"/>
      <c r="S59"/>
      <c r="U59"/>
      <c r="X59"/>
      <c r="Z59"/>
      <c r="AC59"/>
      <c r="AE59"/>
    </row>
    <row r="60" spans="1:31" x14ac:dyDescent="0.3">
      <c r="A60" s="186"/>
      <c r="B60" s="186"/>
      <c r="C60" s="186"/>
      <c r="D60" s="186"/>
      <c r="E60" s="186"/>
      <c r="F60" s="186"/>
      <c r="G60" s="186"/>
      <c r="I60"/>
      <c r="K60"/>
      <c r="N60"/>
      <c r="P60"/>
      <c r="S60"/>
      <c r="U60"/>
      <c r="X60"/>
      <c r="Z60"/>
      <c r="AC60"/>
      <c r="AE60"/>
    </row>
    <row r="61" spans="1:31" x14ac:dyDescent="0.3">
      <c r="I61"/>
      <c r="K61"/>
      <c r="N61"/>
      <c r="P61"/>
      <c r="S61"/>
      <c r="U61"/>
      <c r="X61"/>
      <c r="Z61"/>
      <c r="AC61"/>
      <c r="AE61"/>
    </row>
    <row r="62" spans="1:31" x14ac:dyDescent="0.3">
      <c r="I62"/>
      <c r="K62"/>
      <c r="N62"/>
      <c r="P62"/>
      <c r="S62"/>
      <c r="U62"/>
      <c r="X62"/>
      <c r="Z62"/>
      <c r="AC62"/>
      <c r="AE62"/>
    </row>
    <row r="63" spans="1:31" x14ac:dyDescent="0.3">
      <c r="I63"/>
      <c r="K63"/>
      <c r="N63"/>
      <c r="P63"/>
      <c r="S63"/>
      <c r="U63"/>
      <c r="X63"/>
      <c r="Z63"/>
      <c r="AC63"/>
      <c r="AE63"/>
    </row>
    <row r="64" spans="1:31" x14ac:dyDescent="0.3">
      <c r="I64"/>
      <c r="K64"/>
      <c r="N64"/>
      <c r="P64"/>
      <c r="S64"/>
      <c r="U64"/>
      <c r="X64"/>
      <c r="Z64"/>
      <c r="AC64"/>
      <c r="AE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</sheetData>
  <sheetProtection sheet="1" objects="1" scenarios="1" selectLockedCells="1"/>
  <mergeCells count="22">
    <mergeCell ref="B1:I1"/>
    <mergeCell ref="E7:G7"/>
    <mergeCell ref="A7:C7"/>
    <mergeCell ref="Y29:AA29"/>
    <mergeCell ref="AC29:AE29"/>
    <mergeCell ref="Y7:AA7"/>
    <mergeCell ref="U7:W7"/>
    <mergeCell ref="Q7:S7"/>
    <mergeCell ref="A28:C28"/>
    <mergeCell ref="A6:C6"/>
    <mergeCell ref="M7:O7"/>
    <mergeCell ref="I7:K7"/>
    <mergeCell ref="A3:K4"/>
    <mergeCell ref="A53:C53"/>
    <mergeCell ref="E53:G53"/>
    <mergeCell ref="M29:O29"/>
    <mergeCell ref="Q29:S29"/>
    <mergeCell ref="U29:W29"/>
    <mergeCell ref="A29:C29"/>
    <mergeCell ref="E29:G29"/>
    <mergeCell ref="I29:K29"/>
    <mergeCell ref="A52:C52"/>
  </mergeCells>
  <hyperlinks>
    <hyperlink ref="B1:I1" location="Übersicht!A1" display="zurück zur Übersicht" xr:uid="{00000000-0004-0000-0700-000000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2"/>
  <sheetViews>
    <sheetView topLeftCell="A88" zoomScale="70" zoomScaleNormal="70" workbookViewId="0">
      <selection activeCell="B107" sqref="B107"/>
    </sheetView>
  </sheetViews>
  <sheetFormatPr baseColWidth="10" defaultRowHeight="14" x14ac:dyDescent="0.3"/>
  <cols>
    <col min="1" max="1" width="21" customWidth="1"/>
    <col min="2" max="2" width="18.08203125" customWidth="1"/>
    <col min="5" max="5" width="12.58203125" customWidth="1"/>
    <col min="6" max="6" width="13.08203125" customWidth="1"/>
    <col min="7" max="7" width="13.5" customWidth="1"/>
    <col min="8" max="8" width="13.58203125" customWidth="1"/>
    <col min="9" max="9" width="4.58203125" customWidth="1"/>
  </cols>
  <sheetData>
    <row r="1" spans="1:15" x14ac:dyDescent="0.3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  <c r="M1" s="565" t="s">
        <v>177</v>
      </c>
      <c r="N1" s="565" t="s">
        <v>178</v>
      </c>
      <c r="O1" s="565"/>
    </row>
    <row r="2" spans="1:15" x14ac:dyDescent="0.3">
      <c r="M2" s="565">
        <v>0</v>
      </c>
      <c r="N2" s="565">
        <v>0.5</v>
      </c>
      <c r="O2" s="565"/>
    </row>
    <row r="3" spans="1:15" x14ac:dyDescent="0.3">
      <c r="A3" s="746" t="str">
        <f>Übersicht!B19</f>
        <v>3.1.5 Unterrepräsentanz von Frauen nach Besoldungs-/Entgeltgruppen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M3" s="565">
        <v>1</v>
      </c>
      <c r="N3" s="565">
        <v>0.5</v>
      </c>
      <c r="O3" s="565"/>
    </row>
    <row r="4" spans="1:15" x14ac:dyDescent="0.3">
      <c r="A4" s="746"/>
      <c r="B4" s="746"/>
      <c r="C4" s="746"/>
      <c r="D4" s="746"/>
      <c r="E4" s="746"/>
      <c r="F4" s="746"/>
      <c r="G4" s="746"/>
      <c r="H4" s="746"/>
      <c r="I4" s="746"/>
      <c r="J4" s="746"/>
      <c r="K4" s="746"/>
      <c r="M4" s="565"/>
      <c r="N4" s="565"/>
      <c r="O4" s="565"/>
    </row>
    <row r="6" spans="1:15" ht="14.5" thickBot="1" x14ac:dyDescent="0.35">
      <c r="J6" s="777" t="s">
        <v>324</v>
      </c>
      <c r="K6" s="777"/>
      <c r="L6" s="777"/>
      <c r="M6" s="777"/>
      <c r="N6" s="777"/>
    </row>
    <row r="7" spans="1:15" ht="28" x14ac:dyDescent="0.3">
      <c r="A7" s="266"/>
      <c r="B7" s="245" t="s">
        <v>283</v>
      </c>
      <c r="C7" s="245" t="s">
        <v>75</v>
      </c>
      <c r="D7" s="245" t="s">
        <v>74</v>
      </c>
      <c r="E7" s="245" t="s">
        <v>175</v>
      </c>
      <c r="F7" s="245" t="s">
        <v>176</v>
      </c>
      <c r="G7" s="267" t="s">
        <v>15</v>
      </c>
      <c r="H7" s="171" t="s">
        <v>16</v>
      </c>
    </row>
    <row r="8" spans="1:15" ht="28" x14ac:dyDescent="0.3">
      <c r="A8" s="243" t="s">
        <v>282</v>
      </c>
      <c r="B8" s="269" t="s">
        <v>17</v>
      </c>
      <c r="C8" s="269"/>
      <c r="D8" s="269"/>
      <c r="E8" s="269"/>
      <c r="F8" s="269"/>
      <c r="G8" s="269"/>
      <c r="H8" s="12"/>
    </row>
    <row r="9" spans="1:15" x14ac:dyDescent="0.3">
      <c r="A9" s="268"/>
      <c r="B9" s="269" t="s">
        <v>90</v>
      </c>
      <c r="C9" s="144">
        <f>Dateneingabe!D10+Dateneingabe!G10+Dateneingabe!J10+Dateneingabe!M10+Dateneingabe!P10+Dateneingabe!S10+Dateneingabe!V10</f>
        <v>10</v>
      </c>
      <c r="D9" s="144">
        <f>Dateneingabe!C10+Dateneingabe!F10+Dateneingabe!I10+Dateneingabe!L10+Dateneingabe!O10+Dateneingabe!R10+Dateneingabe!U10</f>
        <v>1</v>
      </c>
      <c r="E9" s="205">
        <f>IFERROR(C9/($C9+$D9),"")</f>
        <v>0.90909090909090906</v>
      </c>
      <c r="F9" s="205">
        <f>IFERROR(D9/($C9+$D9),"")</f>
        <v>9.0909090909090912E-2</v>
      </c>
      <c r="G9" s="205" t="str">
        <f>IF(E9&lt;0.5,E9,"")</f>
        <v/>
      </c>
      <c r="H9" s="206" t="str">
        <f>IF(E9&lt;0.5,F9,"")</f>
        <v/>
      </c>
    </row>
    <row r="10" spans="1:15" x14ac:dyDescent="0.3">
      <c r="A10" s="268"/>
      <c r="B10" s="269" t="s">
        <v>91</v>
      </c>
      <c r="C10" s="144">
        <f>Dateneingabe!D11+Dateneingabe!G11+Dateneingabe!J11+Dateneingabe!M11+Dateneingabe!P11+Dateneingabe!S11+Dateneingabe!V11</f>
        <v>2</v>
      </c>
      <c r="D10" s="144">
        <f>Dateneingabe!C11+Dateneingabe!F11+Dateneingabe!I11+Dateneingabe!L11+Dateneingabe!O11+Dateneingabe!R11+Dateneingabe!U11</f>
        <v>2</v>
      </c>
      <c r="E10" s="205">
        <f t="shared" ref="E10:E21" si="0">IFERROR(C10/($C10+$D10),"")</f>
        <v>0.5</v>
      </c>
      <c r="F10" s="205">
        <f t="shared" ref="F10:F21" si="1">IFERROR(D10/($C10+$D10),"")</f>
        <v>0.5</v>
      </c>
      <c r="G10" s="205" t="str">
        <f t="shared" ref="G10:G21" si="2">IF(E10&lt;0.5,E10,"")</f>
        <v/>
      </c>
      <c r="H10" s="206" t="str">
        <f t="shared" ref="H10:H21" si="3">IF(E10&lt;0.5,F10,"")</f>
        <v/>
      </c>
    </row>
    <row r="11" spans="1:15" x14ac:dyDescent="0.3">
      <c r="A11" s="268"/>
      <c r="B11" s="269" t="s">
        <v>92</v>
      </c>
      <c r="C11" s="144">
        <f>Dateneingabe!D12+Dateneingabe!G12+Dateneingabe!J12+Dateneingabe!M12+Dateneingabe!P12+Dateneingabe!S12+Dateneingabe!V12</f>
        <v>34</v>
      </c>
      <c r="D11" s="144">
        <f>Dateneingabe!C12+Dateneingabe!F12+Dateneingabe!I12+Dateneingabe!L12+Dateneingabe!O12+Dateneingabe!R12+Dateneingabe!U12</f>
        <v>3</v>
      </c>
      <c r="E11" s="205">
        <f t="shared" si="0"/>
        <v>0.91891891891891897</v>
      </c>
      <c r="F11" s="205">
        <f t="shared" si="1"/>
        <v>8.1081081081081086E-2</v>
      </c>
      <c r="G11" s="205" t="str">
        <f t="shared" si="2"/>
        <v/>
      </c>
      <c r="H11" s="206" t="str">
        <f t="shared" si="3"/>
        <v/>
      </c>
    </row>
    <row r="12" spans="1:15" x14ac:dyDescent="0.3">
      <c r="A12" s="268"/>
      <c r="B12" s="269" t="s">
        <v>93</v>
      </c>
      <c r="C12" s="144">
        <f>Dateneingabe!D13+Dateneingabe!G13+Dateneingabe!J13+Dateneingabe!M13+Dateneingabe!P13+Dateneingabe!S13+Dateneingabe!V13</f>
        <v>12</v>
      </c>
      <c r="D12" s="144">
        <f>Dateneingabe!C13+Dateneingabe!F13+Dateneingabe!I13+Dateneingabe!L13+Dateneingabe!O13+Dateneingabe!R13+Dateneingabe!U13</f>
        <v>29</v>
      </c>
      <c r="E12" s="205">
        <f t="shared" si="0"/>
        <v>0.29268292682926828</v>
      </c>
      <c r="F12" s="205">
        <f t="shared" si="1"/>
        <v>0.70731707317073167</v>
      </c>
      <c r="G12" s="205">
        <f t="shared" si="2"/>
        <v>0.29268292682926828</v>
      </c>
      <c r="H12" s="206">
        <f t="shared" si="3"/>
        <v>0.70731707317073167</v>
      </c>
    </row>
    <row r="13" spans="1:15" x14ac:dyDescent="0.3">
      <c r="A13" s="268"/>
      <c r="B13" s="269" t="s">
        <v>76</v>
      </c>
      <c r="C13" s="144">
        <f>Dateneingabe!D14+Dateneingabe!G14+Dateneingabe!J14+Dateneingabe!M14+Dateneingabe!P14+Dateneingabe!S14+Dateneingabe!V14</f>
        <v>200</v>
      </c>
      <c r="D13" s="144">
        <f>Dateneingabe!C14+Dateneingabe!F14+Dateneingabe!I14+Dateneingabe!L14+Dateneingabe!O14+Dateneingabe!R14+Dateneingabe!U14</f>
        <v>7</v>
      </c>
      <c r="E13" s="205">
        <f t="shared" si="0"/>
        <v>0.96618357487922701</v>
      </c>
      <c r="F13" s="205">
        <f t="shared" si="1"/>
        <v>3.3816425120772944E-2</v>
      </c>
      <c r="G13" s="205" t="str">
        <f t="shared" si="2"/>
        <v/>
      </c>
      <c r="H13" s="206" t="str">
        <f t="shared" si="3"/>
        <v/>
      </c>
    </row>
    <row r="14" spans="1:15" x14ac:dyDescent="0.3">
      <c r="A14" s="268"/>
      <c r="B14" s="269" t="s">
        <v>94</v>
      </c>
      <c r="C14" s="144">
        <f>Dateneingabe!D15+Dateneingabe!G15+Dateneingabe!J15+Dateneingabe!M15+Dateneingabe!P15+Dateneingabe!S15+Dateneingabe!V15</f>
        <v>0</v>
      </c>
      <c r="D14" s="144">
        <f>Dateneingabe!C15+Dateneingabe!F15+Dateneingabe!I15+Dateneingabe!L15+Dateneingabe!O15+Dateneingabe!R15+Dateneingabe!U15</f>
        <v>6</v>
      </c>
      <c r="E14" s="205">
        <f t="shared" si="0"/>
        <v>0</v>
      </c>
      <c r="F14" s="205">
        <f t="shared" si="1"/>
        <v>1</v>
      </c>
      <c r="G14" s="205">
        <f t="shared" si="2"/>
        <v>0</v>
      </c>
      <c r="H14" s="206">
        <f t="shared" si="3"/>
        <v>1</v>
      </c>
    </row>
    <row r="15" spans="1:15" x14ac:dyDescent="0.3">
      <c r="A15" s="268"/>
      <c r="B15" s="269" t="s">
        <v>95</v>
      </c>
      <c r="C15" s="144">
        <f>Dateneingabe!D16+Dateneingabe!G16+Dateneingabe!J16+Dateneingabe!M16+Dateneingabe!P16+Dateneingabe!S16+Dateneingabe!V16</f>
        <v>0</v>
      </c>
      <c r="D15" s="144">
        <f>Dateneingabe!C16+Dateneingabe!F16+Dateneingabe!I16+Dateneingabe!L16+Dateneingabe!O16+Dateneingabe!R16+Dateneingabe!U16</f>
        <v>7</v>
      </c>
      <c r="E15" s="205">
        <f t="shared" si="0"/>
        <v>0</v>
      </c>
      <c r="F15" s="205">
        <f t="shared" si="1"/>
        <v>1</v>
      </c>
      <c r="G15" s="205">
        <f t="shared" si="2"/>
        <v>0</v>
      </c>
      <c r="H15" s="206">
        <f t="shared" si="3"/>
        <v>1</v>
      </c>
    </row>
    <row r="16" spans="1:15" x14ac:dyDescent="0.3">
      <c r="A16" s="268"/>
      <c r="B16" s="269" t="s">
        <v>77</v>
      </c>
      <c r="C16" s="144">
        <f>Dateneingabe!D17+Dateneingabe!G17+Dateneingabe!J17+Dateneingabe!M17+Dateneingabe!P17+Dateneingabe!S17+Dateneingabe!V17</f>
        <v>72</v>
      </c>
      <c r="D16" s="144">
        <f>Dateneingabe!C17+Dateneingabe!F17+Dateneingabe!I17+Dateneingabe!L17+Dateneingabe!O17+Dateneingabe!R17+Dateneingabe!U17</f>
        <v>8</v>
      </c>
      <c r="E16" s="205">
        <f t="shared" si="0"/>
        <v>0.9</v>
      </c>
      <c r="F16" s="205">
        <f t="shared" si="1"/>
        <v>0.1</v>
      </c>
      <c r="G16" s="205" t="str">
        <f t="shared" si="2"/>
        <v/>
      </c>
      <c r="H16" s="206" t="str">
        <f t="shared" si="3"/>
        <v/>
      </c>
    </row>
    <row r="17" spans="1:8" x14ac:dyDescent="0.3">
      <c r="A17" s="268"/>
      <c r="B17" s="269" t="s">
        <v>284</v>
      </c>
      <c r="C17" s="144">
        <f>Dateneingabe!D18+Dateneingabe!G18+Dateneingabe!J18+Dateneingabe!M18+Dateneingabe!P18+Dateneingabe!S18+Dateneingabe!V18</f>
        <v>0</v>
      </c>
      <c r="D17" s="144">
        <f>Dateneingabe!C18+Dateneingabe!F18+Dateneingabe!I18+Dateneingabe!L18+Dateneingabe!O18+Dateneingabe!R18+Dateneingabe!U18</f>
        <v>9</v>
      </c>
      <c r="E17" s="205">
        <f t="shared" si="0"/>
        <v>0</v>
      </c>
      <c r="F17" s="205">
        <f t="shared" si="1"/>
        <v>1</v>
      </c>
      <c r="G17" s="205">
        <f t="shared" si="2"/>
        <v>0</v>
      </c>
      <c r="H17" s="206">
        <f t="shared" si="3"/>
        <v>1</v>
      </c>
    </row>
    <row r="18" spans="1:8" x14ac:dyDescent="0.3">
      <c r="A18" s="268"/>
      <c r="B18" s="269" t="s">
        <v>78</v>
      </c>
      <c r="C18" s="144">
        <f>Dateneingabe!D19+Dateneingabe!G19+Dateneingabe!J19+Dateneingabe!M19+Dateneingabe!P19+Dateneingabe!S19+Dateneingabe!V19</f>
        <v>21</v>
      </c>
      <c r="D18" s="144">
        <f>Dateneingabe!C19+Dateneingabe!F19+Dateneingabe!I19+Dateneingabe!L19+Dateneingabe!O19+Dateneingabe!R19+Dateneingabe!U19</f>
        <v>10</v>
      </c>
      <c r="E18" s="205">
        <f t="shared" si="0"/>
        <v>0.67741935483870963</v>
      </c>
      <c r="F18" s="205">
        <f t="shared" si="1"/>
        <v>0.32258064516129031</v>
      </c>
      <c r="G18" s="205" t="str">
        <f t="shared" si="2"/>
        <v/>
      </c>
      <c r="H18" s="206" t="str">
        <f t="shared" si="3"/>
        <v/>
      </c>
    </row>
    <row r="19" spans="1:8" x14ac:dyDescent="0.3">
      <c r="A19" s="268"/>
      <c r="B19" s="269" t="s">
        <v>79</v>
      </c>
      <c r="C19" s="144">
        <f>Dateneingabe!D20+Dateneingabe!G20+Dateneingabe!J20+Dateneingabe!M20+Dateneingabe!P20+Dateneingabe!S20+Dateneingabe!V20</f>
        <v>22</v>
      </c>
      <c r="D19" s="144">
        <f>Dateneingabe!C20+Dateneingabe!F20+Dateneingabe!I20+Dateneingabe!L20+Dateneingabe!O20+Dateneingabe!R20+Dateneingabe!U20</f>
        <v>15</v>
      </c>
      <c r="E19" s="205">
        <f t="shared" si="0"/>
        <v>0.59459459459459463</v>
      </c>
      <c r="F19" s="205">
        <f t="shared" si="1"/>
        <v>0.40540540540540543</v>
      </c>
      <c r="G19" s="205" t="str">
        <f t="shared" si="2"/>
        <v/>
      </c>
      <c r="H19" s="206" t="str">
        <f t="shared" si="3"/>
        <v/>
      </c>
    </row>
    <row r="20" spans="1:8" x14ac:dyDescent="0.3">
      <c r="A20" s="268"/>
      <c r="B20" s="269" t="s">
        <v>80</v>
      </c>
      <c r="C20" s="144">
        <f>Dateneingabe!D21+Dateneingabe!G21+Dateneingabe!J21+Dateneingabe!M21+Dateneingabe!P21+Dateneingabe!S21+Dateneingabe!V21</f>
        <v>0</v>
      </c>
      <c r="D20" s="144">
        <f>Dateneingabe!C21+Dateneingabe!F21+Dateneingabe!I21+Dateneingabe!L21+Dateneingabe!O21+Dateneingabe!R21+Dateneingabe!U21</f>
        <v>12</v>
      </c>
      <c r="E20" s="205">
        <f t="shared" si="0"/>
        <v>0</v>
      </c>
      <c r="F20" s="205">
        <f t="shared" si="1"/>
        <v>1</v>
      </c>
      <c r="G20" s="205">
        <f t="shared" si="2"/>
        <v>0</v>
      </c>
      <c r="H20" s="206">
        <f t="shared" si="3"/>
        <v>1</v>
      </c>
    </row>
    <row r="21" spans="1:8" x14ac:dyDescent="0.3">
      <c r="A21" s="268"/>
      <c r="B21" s="269" t="s">
        <v>81</v>
      </c>
      <c r="C21" s="144">
        <f>Dateneingabe!D22+Dateneingabe!G22+Dateneingabe!J22+Dateneingabe!M22+Dateneingabe!P22+Dateneingabe!S22+Dateneingabe!V22</f>
        <v>0</v>
      </c>
      <c r="D21" s="144">
        <f>Dateneingabe!C22+Dateneingabe!F22+Dateneingabe!I22+Dateneingabe!L22+Dateneingabe!O22+Dateneingabe!R22+Dateneingabe!U22</f>
        <v>13</v>
      </c>
      <c r="E21" s="205">
        <f t="shared" si="0"/>
        <v>0</v>
      </c>
      <c r="F21" s="205">
        <f t="shared" si="1"/>
        <v>1</v>
      </c>
      <c r="G21" s="205">
        <f t="shared" si="2"/>
        <v>0</v>
      </c>
      <c r="H21" s="206">
        <f t="shared" si="3"/>
        <v>1</v>
      </c>
    </row>
    <row r="22" spans="1:8" x14ac:dyDescent="0.3">
      <c r="A22" s="268"/>
      <c r="B22" s="269" t="s">
        <v>18</v>
      </c>
      <c r="C22" s="144"/>
      <c r="D22" s="144"/>
      <c r="E22" s="205"/>
      <c r="F22" s="205"/>
      <c r="G22" s="205"/>
      <c r="H22" s="206"/>
    </row>
    <row r="23" spans="1:8" x14ac:dyDescent="0.3">
      <c r="A23" s="268"/>
      <c r="B23" s="269" t="s">
        <v>81</v>
      </c>
      <c r="C23" s="144">
        <f>Dateneingabe!D24+Dateneingabe!G24+Dateneingabe!J24+Dateneingabe!M24+Dateneingabe!P24+Dateneingabe!S24+Dateneingabe!V24</f>
        <v>14</v>
      </c>
      <c r="D23" s="144">
        <f>Dateneingabe!C24+Dateneingabe!F24+Dateneingabe!I24+Dateneingabe!L24+Dateneingabe!O24+Dateneingabe!R24+Dateneingabe!U24</f>
        <v>35</v>
      </c>
      <c r="E23" s="205">
        <f t="shared" ref="E23:E76" si="4">IFERROR(C23/($C23+$D23),"")</f>
        <v>0.2857142857142857</v>
      </c>
      <c r="F23" s="205">
        <f t="shared" ref="F23:F76" si="5">IFERROR(D23/($C23+$D23),"")</f>
        <v>0.7142857142857143</v>
      </c>
      <c r="G23" s="205">
        <f t="shared" ref="G23:G76" si="6">IF(E23&lt;0.5,E23,"")</f>
        <v>0.2857142857142857</v>
      </c>
      <c r="H23" s="206">
        <f t="shared" ref="H23:H76" si="7">IF(E23&lt;0.5,F23,"")</f>
        <v>0.7142857142857143</v>
      </c>
    </row>
    <row r="24" spans="1:8" x14ac:dyDescent="0.3">
      <c r="A24" s="268"/>
      <c r="B24" s="269" t="s">
        <v>82</v>
      </c>
      <c r="C24" s="144">
        <f>Dateneingabe!D25+Dateneingabe!G25+Dateneingabe!J25+Dateneingabe!M25+Dateneingabe!P25+Dateneingabe!S25+Dateneingabe!V25</f>
        <v>23</v>
      </c>
      <c r="D24" s="144">
        <f>Dateneingabe!C25+Dateneingabe!F25+Dateneingabe!I25+Dateneingabe!L25+Dateneingabe!O25+Dateneingabe!R25+Dateneingabe!U25</f>
        <v>18</v>
      </c>
      <c r="E24" s="205">
        <f t="shared" ref="E24:E27" si="8">IFERROR(C24/($C24+$D24),"")</f>
        <v>0.56097560975609762</v>
      </c>
      <c r="F24" s="205">
        <f t="shared" ref="F24:F27" si="9">IFERROR(D24/($C24+$D24),"")</f>
        <v>0.43902439024390244</v>
      </c>
      <c r="G24" s="205" t="str">
        <f t="shared" ref="G24:G27" si="10">IF(E24&lt;0.5,E24,"")</f>
        <v/>
      </c>
      <c r="H24" s="206" t="str">
        <f t="shared" ref="H24:H27" si="11">IF(E24&lt;0.5,F24,"")</f>
        <v/>
      </c>
    </row>
    <row r="25" spans="1:8" x14ac:dyDescent="0.3">
      <c r="A25" s="268"/>
      <c r="B25" s="269" t="s">
        <v>83</v>
      </c>
      <c r="C25" s="144">
        <f>Dateneingabe!D26+Dateneingabe!G26+Dateneingabe!J26+Dateneingabe!M26+Dateneingabe!P26+Dateneingabe!S26+Dateneingabe!V26</f>
        <v>2</v>
      </c>
      <c r="D25" s="144">
        <f>Dateneingabe!C26+Dateneingabe!F26+Dateneingabe!I26+Dateneingabe!L26+Dateneingabe!O26+Dateneingabe!R26+Dateneingabe!U26</f>
        <v>38</v>
      </c>
      <c r="E25" s="205">
        <f t="shared" si="8"/>
        <v>0.05</v>
      </c>
      <c r="F25" s="205">
        <f t="shared" si="9"/>
        <v>0.95</v>
      </c>
      <c r="G25" s="205">
        <f t="shared" si="10"/>
        <v>0.05</v>
      </c>
      <c r="H25" s="206">
        <f t="shared" si="11"/>
        <v>0.95</v>
      </c>
    </row>
    <row r="26" spans="1:8" x14ac:dyDescent="0.3">
      <c r="A26" s="268"/>
      <c r="B26" s="269" t="s">
        <v>84</v>
      </c>
      <c r="C26" s="144">
        <f>Dateneingabe!D27+Dateneingabe!G27+Dateneingabe!J27+Dateneingabe!M27+Dateneingabe!P27+Dateneingabe!S27+Dateneingabe!V27</f>
        <v>0</v>
      </c>
      <c r="D26" s="144">
        <f>Dateneingabe!C27+Dateneingabe!F27+Dateneingabe!I27+Dateneingabe!L27+Dateneingabe!O27+Dateneingabe!R27+Dateneingabe!U27</f>
        <v>18</v>
      </c>
      <c r="E26" s="205">
        <f t="shared" si="8"/>
        <v>0</v>
      </c>
      <c r="F26" s="205">
        <f t="shared" si="9"/>
        <v>1</v>
      </c>
      <c r="G26" s="205">
        <f t="shared" si="10"/>
        <v>0</v>
      </c>
      <c r="H26" s="206">
        <f t="shared" si="11"/>
        <v>1</v>
      </c>
    </row>
    <row r="27" spans="1:8" x14ac:dyDescent="0.3">
      <c r="A27" s="268"/>
      <c r="B27" s="269" t="s">
        <v>85</v>
      </c>
      <c r="C27" s="144">
        <f>Dateneingabe!D28+Dateneingabe!G28+Dateneingabe!J28+Dateneingabe!M28+Dateneingabe!P28+Dateneingabe!S28+Dateneingabe!V28</f>
        <v>0</v>
      </c>
      <c r="D27" s="144">
        <f>Dateneingabe!C28+Dateneingabe!F28+Dateneingabe!I28+Dateneingabe!L28+Dateneingabe!O28+Dateneingabe!R28+Dateneingabe!U28</f>
        <v>18</v>
      </c>
      <c r="E27" s="205">
        <f t="shared" si="8"/>
        <v>0</v>
      </c>
      <c r="F27" s="205">
        <f t="shared" si="9"/>
        <v>1</v>
      </c>
      <c r="G27" s="205">
        <f t="shared" si="10"/>
        <v>0</v>
      </c>
      <c r="H27" s="206">
        <f t="shared" si="11"/>
        <v>1</v>
      </c>
    </row>
    <row r="28" spans="1:8" x14ac:dyDescent="0.3">
      <c r="A28" s="268"/>
      <c r="B28" s="269" t="s">
        <v>19</v>
      </c>
      <c r="C28" s="144"/>
      <c r="D28" s="144"/>
      <c r="E28" s="205"/>
      <c r="F28" s="205"/>
      <c r="G28" s="205"/>
      <c r="H28" s="206"/>
    </row>
    <row r="29" spans="1:8" x14ac:dyDescent="0.3">
      <c r="A29" s="268"/>
      <c r="B29" s="269" t="s">
        <v>96</v>
      </c>
      <c r="C29" s="144">
        <f>Dateneingabe!D30+Dateneingabe!G30+Dateneingabe!J30+Dateneingabe!M30+Dateneingabe!P30+Dateneingabe!S30+Dateneingabe!V30</f>
        <v>0</v>
      </c>
      <c r="D29" s="144">
        <f>Dateneingabe!C30+Dateneingabe!F30+Dateneingabe!I30+Dateneingabe!L30+Dateneingabe!O30+Dateneingabe!R30+Dateneingabe!U30</f>
        <v>0</v>
      </c>
      <c r="E29" s="205" t="str">
        <f t="shared" si="4"/>
        <v/>
      </c>
      <c r="F29" s="205" t="str">
        <f t="shared" si="5"/>
        <v/>
      </c>
      <c r="G29" s="205" t="str">
        <f t="shared" si="6"/>
        <v/>
      </c>
      <c r="H29" s="206" t="str">
        <f t="shared" si="7"/>
        <v/>
      </c>
    </row>
    <row r="30" spans="1:8" x14ac:dyDescent="0.3">
      <c r="A30" s="268"/>
      <c r="B30" s="269" t="s">
        <v>85</v>
      </c>
      <c r="C30" s="144">
        <f>Dateneingabe!D31+Dateneingabe!G31+Dateneingabe!J31+Dateneingabe!M31+Dateneingabe!P31+Dateneingabe!S31+Dateneingabe!V31</f>
        <v>0</v>
      </c>
      <c r="D30" s="144">
        <f>Dateneingabe!C31+Dateneingabe!F31+Dateneingabe!I31+Dateneingabe!L31+Dateneingabe!O31+Dateneingabe!R31+Dateneingabe!U31</f>
        <v>0</v>
      </c>
      <c r="E30" s="205" t="str">
        <f t="shared" ref="E30:E33" si="12">IFERROR(C30/($C30+$D30),"")</f>
        <v/>
      </c>
      <c r="F30" s="205" t="str">
        <f t="shared" ref="F30:F33" si="13">IFERROR(D30/($C30+$D30),"")</f>
        <v/>
      </c>
      <c r="G30" s="205" t="str">
        <f t="shared" ref="G30:G33" si="14">IF(E30&lt;0.5,E30,"")</f>
        <v/>
      </c>
      <c r="H30" s="206" t="str">
        <f t="shared" ref="H30:H33" si="15">IF(E30&lt;0.5,F30,"")</f>
        <v/>
      </c>
    </row>
    <row r="31" spans="1:8" x14ac:dyDescent="0.3">
      <c r="A31" s="268"/>
      <c r="B31" s="269" t="s">
        <v>86</v>
      </c>
      <c r="C31" s="144">
        <f>Dateneingabe!D32+Dateneingabe!G32+Dateneingabe!J32+Dateneingabe!M32+Dateneingabe!P32+Dateneingabe!S32+Dateneingabe!V32</f>
        <v>12</v>
      </c>
      <c r="D31" s="144">
        <f>Dateneingabe!C32+Dateneingabe!F32+Dateneingabe!I32+Dateneingabe!L32+Dateneingabe!O32+Dateneingabe!R32+Dateneingabe!U32</f>
        <v>3</v>
      </c>
      <c r="E31" s="205">
        <f t="shared" si="12"/>
        <v>0.8</v>
      </c>
      <c r="F31" s="205">
        <f t="shared" si="13"/>
        <v>0.2</v>
      </c>
      <c r="G31" s="205" t="str">
        <f t="shared" si="14"/>
        <v/>
      </c>
      <c r="H31" s="206" t="str">
        <f t="shared" si="15"/>
        <v/>
      </c>
    </row>
    <row r="32" spans="1:8" x14ac:dyDescent="0.3">
      <c r="A32" s="268"/>
      <c r="B32" s="269" t="s">
        <v>87</v>
      </c>
      <c r="C32" s="144">
        <f>Dateneingabe!D33+Dateneingabe!G33+Dateneingabe!J33+Dateneingabe!M33+Dateneingabe!P33+Dateneingabe!S33+Dateneingabe!V33</f>
        <v>0</v>
      </c>
      <c r="D32" s="144">
        <f>Dateneingabe!C33+Dateneingabe!F33+Dateneingabe!I33+Dateneingabe!L33+Dateneingabe!O33+Dateneingabe!R33+Dateneingabe!U33</f>
        <v>2</v>
      </c>
      <c r="E32" s="205">
        <f t="shared" si="12"/>
        <v>0</v>
      </c>
      <c r="F32" s="205">
        <f t="shared" si="13"/>
        <v>1</v>
      </c>
      <c r="G32" s="205">
        <f t="shared" si="14"/>
        <v>0</v>
      </c>
      <c r="H32" s="206">
        <f t="shared" si="15"/>
        <v>1</v>
      </c>
    </row>
    <row r="33" spans="1:14" x14ac:dyDescent="0.3">
      <c r="A33" s="268"/>
      <c r="B33" s="269" t="s">
        <v>88</v>
      </c>
      <c r="C33" s="144">
        <f>Dateneingabe!D34+Dateneingabe!G34+Dateneingabe!J34+Dateneingabe!M34+Dateneingabe!P34+Dateneingabe!S34+Dateneingabe!V34</f>
        <v>0</v>
      </c>
      <c r="D33" s="144">
        <f>Dateneingabe!C34+Dateneingabe!F34+Dateneingabe!I34+Dateneingabe!L34+Dateneingabe!O34+Dateneingabe!R34+Dateneingabe!U34</f>
        <v>0</v>
      </c>
      <c r="E33" s="205" t="str">
        <f t="shared" si="12"/>
        <v/>
      </c>
      <c r="F33" s="205" t="str">
        <f t="shared" si="13"/>
        <v/>
      </c>
      <c r="G33" s="205" t="str">
        <f t="shared" si="14"/>
        <v/>
      </c>
      <c r="H33" s="206" t="str">
        <f t="shared" si="15"/>
        <v/>
      </c>
    </row>
    <row r="34" spans="1:14" x14ac:dyDescent="0.3">
      <c r="A34" s="268"/>
      <c r="B34" s="269" t="s">
        <v>20</v>
      </c>
      <c r="C34" s="144"/>
      <c r="D34" s="144"/>
      <c r="E34" s="205"/>
      <c r="F34" s="205"/>
      <c r="G34" s="205"/>
      <c r="H34" s="206"/>
    </row>
    <row r="35" spans="1:14" x14ac:dyDescent="0.3">
      <c r="A35" s="268"/>
      <c r="B35" s="269" t="s">
        <v>88</v>
      </c>
      <c r="C35" s="144">
        <f>Dateneingabe!D36+Dateneingabe!G36+Dateneingabe!J36+Dateneingabe!M36+Dateneingabe!P36+Dateneingabe!S36+Dateneingabe!V36</f>
        <v>1</v>
      </c>
      <c r="D35" s="144">
        <f>Dateneingabe!C36+Dateneingabe!F36+Dateneingabe!I36+Dateneingabe!L36+Dateneingabe!O36+Dateneingabe!R36+Dateneingabe!U36</f>
        <v>27</v>
      </c>
      <c r="E35" s="205">
        <f t="shared" si="4"/>
        <v>3.5714285714285712E-2</v>
      </c>
      <c r="F35" s="205">
        <f t="shared" si="5"/>
        <v>0.9642857142857143</v>
      </c>
      <c r="G35" s="205">
        <f t="shared" si="6"/>
        <v>3.5714285714285712E-2</v>
      </c>
      <c r="H35" s="206">
        <f t="shared" si="7"/>
        <v>0.9642857142857143</v>
      </c>
    </row>
    <row r="36" spans="1:14" ht="14.5" thickBot="1" x14ac:dyDescent="0.35">
      <c r="A36" s="270"/>
      <c r="B36" s="271" t="s">
        <v>97</v>
      </c>
      <c r="C36" s="149">
        <f>Dateneingabe!D37+Dateneingabe!G37+Dateneingabe!J37+Dateneingabe!M37+Dateneingabe!P37+Dateneingabe!S37+Dateneingabe!V37</f>
        <v>0</v>
      </c>
      <c r="D36" s="144">
        <f>Dateneingabe!C37+Dateneingabe!F37+Dateneingabe!I37+Dateneingabe!L37+Dateneingabe!O37+Dateneingabe!R37+Dateneingabe!U37</f>
        <v>25</v>
      </c>
      <c r="E36" s="205">
        <f t="shared" ref="E36" si="16">IFERROR(C36/($C36+$D36),"")</f>
        <v>0</v>
      </c>
      <c r="F36" s="205">
        <f t="shared" ref="F36" si="17">IFERROR(D36/($C36+$D36),"")</f>
        <v>1</v>
      </c>
      <c r="G36" s="205">
        <f t="shared" ref="G36" si="18">IF(E36&lt;0.5,E36,"")</f>
        <v>0</v>
      </c>
      <c r="H36" s="206">
        <f t="shared" ref="H36" si="19">IF(E36&lt;0.5,F36,"")</f>
        <v>1</v>
      </c>
    </row>
    <row r="37" spans="1:14" ht="14.5" thickBot="1" x14ac:dyDescent="0.35">
      <c r="E37" s="109" t="str">
        <f t="shared" si="4"/>
        <v/>
      </c>
      <c r="F37" s="109" t="str">
        <f t="shared" si="5"/>
        <v/>
      </c>
      <c r="G37" s="109" t="str">
        <f t="shared" si="6"/>
        <v/>
      </c>
      <c r="H37" s="109" t="str">
        <f t="shared" si="7"/>
        <v/>
      </c>
    </row>
    <row r="38" spans="1:14" ht="28.5" thickBot="1" x14ac:dyDescent="0.35">
      <c r="A38" s="266"/>
      <c r="B38" s="245" t="s">
        <v>285</v>
      </c>
      <c r="C38" s="245" t="s">
        <v>75</v>
      </c>
      <c r="D38" s="245" t="s">
        <v>74</v>
      </c>
      <c r="E38" s="245" t="s">
        <v>175</v>
      </c>
      <c r="F38" s="245" t="s">
        <v>176</v>
      </c>
      <c r="G38" s="267" t="s">
        <v>15</v>
      </c>
      <c r="H38" s="171" t="s">
        <v>16</v>
      </c>
      <c r="J38" s="777" t="s">
        <v>322</v>
      </c>
      <c r="K38" s="777"/>
      <c r="L38" s="777"/>
      <c r="M38" s="777"/>
      <c r="N38" s="777"/>
    </row>
    <row r="39" spans="1:14" x14ac:dyDescent="0.3">
      <c r="A39" s="342" t="s">
        <v>170</v>
      </c>
      <c r="B39" s="267" t="str">
        <f>IF(Rahmenbedingungen!I16="","",Rahmenbedingungen!I16)</f>
        <v>Vgl. LG 2.2</v>
      </c>
      <c r="C39" s="267"/>
      <c r="D39" s="267"/>
      <c r="E39" s="339"/>
      <c r="F39" s="339"/>
      <c r="G39" s="339"/>
      <c r="H39" s="340"/>
    </row>
    <row r="40" spans="1:14" ht="28" x14ac:dyDescent="0.3">
      <c r="A40" s="268"/>
      <c r="B40" s="18" t="str">
        <f>IF(Rahmenbedingungen!I17="","",Rahmenbedingungen!I17)</f>
        <v>B- Besoldung analog</v>
      </c>
      <c r="C40" s="341">
        <f>Dateneingabe!D46+Dateneingabe!G46+Dateneingabe!J46+Dateneingabe!M46+Dateneingabe!P46+Dateneingabe!S46+Dateneingabe!V46+Dateneingabe!Y46</f>
        <v>4</v>
      </c>
      <c r="D40" s="341">
        <f>Dateneingabe!C46+Dateneingabe!F46+Dateneingabe!I46+Dateneingabe!L46+Dateneingabe!O46+Dateneingabe!R46+Dateneingabe!U46+Dateneingabe!X46</f>
        <v>0</v>
      </c>
      <c r="E40" s="205">
        <f t="shared" ref="E40:E49" si="20">IFERROR(C40/($C40+$D40),"")</f>
        <v>1</v>
      </c>
      <c r="F40" s="205">
        <f t="shared" ref="F40:F49" si="21">IFERROR(D40/($C40+$D40),"")</f>
        <v>0</v>
      </c>
      <c r="G40" s="205" t="str">
        <f t="shared" ref="G40:G49" si="22">IF(E40&lt;0.5,E40,"")</f>
        <v/>
      </c>
      <c r="H40" s="206" t="str">
        <f t="shared" ref="H40:H49" si="23">IF(E40&lt;0.5,F40,"")</f>
        <v/>
      </c>
    </row>
    <row r="41" spans="1:14" x14ac:dyDescent="0.3">
      <c r="A41" s="268"/>
      <c r="B41" s="269" t="str">
        <f>IF(Rahmenbedingungen!I18="","",Rahmenbedingungen!I18)</f>
        <v>A 16 analog</v>
      </c>
      <c r="C41" s="341">
        <f>Dateneingabe!D47+Dateneingabe!G47+Dateneingabe!J47+Dateneingabe!M47+Dateneingabe!P47+Dateneingabe!S47+Dateneingabe!V47+Dateneingabe!Y47</f>
        <v>0</v>
      </c>
      <c r="D41" s="341">
        <f>Dateneingabe!C47+Dateneingabe!F47+Dateneingabe!I47+Dateneingabe!L47+Dateneingabe!O47+Dateneingabe!R47+Dateneingabe!U47+Dateneingabe!X47</f>
        <v>0</v>
      </c>
      <c r="E41" s="205" t="str">
        <f t="shared" si="20"/>
        <v/>
      </c>
      <c r="F41" s="205" t="str">
        <f t="shared" si="21"/>
        <v/>
      </c>
      <c r="G41" s="205" t="str">
        <f t="shared" si="22"/>
        <v/>
      </c>
      <c r="H41" s="206" t="str">
        <f t="shared" si="23"/>
        <v/>
      </c>
    </row>
    <row r="42" spans="1:14" x14ac:dyDescent="0.3">
      <c r="A42" s="268"/>
      <c r="B42" s="269" t="str">
        <f>IF(Rahmenbedingungen!I19="","",Rahmenbedingungen!I19)</f>
        <v>E 15 Ü</v>
      </c>
      <c r="C42" s="341">
        <f>Dateneingabe!D48+Dateneingabe!G48+Dateneingabe!J48+Dateneingabe!M48+Dateneingabe!P48+Dateneingabe!S48+Dateneingabe!V48+Dateneingabe!Y48</f>
        <v>2</v>
      </c>
      <c r="D42" s="341">
        <f>Dateneingabe!C48+Dateneingabe!F48+Dateneingabe!I48+Dateneingabe!L48+Dateneingabe!O48+Dateneingabe!R48+Dateneingabe!U48+Dateneingabe!X48</f>
        <v>24</v>
      </c>
      <c r="E42" s="205">
        <f t="shared" si="20"/>
        <v>7.6923076923076927E-2</v>
      </c>
      <c r="F42" s="205">
        <f t="shared" si="21"/>
        <v>0.92307692307692313</v>
      </c>
      <c r="G42" s="205">
        <f t="shared" si="22"/>
        <v>7.6923076923076927E-2</v>
      </c>
      <c r="H42" s="206">
        <f t="shared" si="23"/>
        <v>0.92307692307692313</v>
      </c>
    </row>
    <row r="43" spans="1:14" x14ac:dyDescent="0.3">
      <c r="A43" s="268"/>
      <c r="B43" s="269" t="str">
        <f>IF(Rahmenbedingungen!I20="","",Rahmenbedingungen!I20)</f>
        <v>E 15</v>
      </c>
      <c r="C43" s="341">
        <f>Dateneingabe!D49+Dateneingabe!G49+Dateneingabe!J49+Dateneingabe!M49+Dateneingabe!P49+Dateneingabe!S49+Dateneingabe!V49+Dateneingabe!Y49</f>
        <v>0</v>
      </c>
      <c r="D43" s="341">
        <f>Dateneingabe!C49+Dateneingabe!F49+Dateneingabe!I49+Dateneingabe!L49+Dateneingabe!O49+Dateneingabe!R49+Dateneingabe!U49+Dateneingabe!X49</f>
        <v>0</v>
      </c>
      <c r="E43" s="205" t="str">
        <f t="shared" si="20"/>
        <v/>
      </c>
      <c r="F43" s="205" t="str">
        <f t="shared" si="21"/>
        <v/>
      </c>
      <c r="G43" s="205" t="str">
        <f t="shared" si="22"/>
        <v/>
      </c>
      <c r="H43" s="206" t="str">
        <f t="shared" si="23"/>
        <v/>
      </c>
    </row>
    <row r="44" spans="1:14" x14ac:dyDescent="0.3">
      <c r="A44" s="268"/>
      <c r="B44" s="269" t="str">
        <f>IF(Rahmenbedingungen!I21="","",Rahmenbedingungen!I21)</f>
        <v>E 14</v>
      </c>
      <c r="C44" s="341">
        <f>Dateneingabe!D50+Dateneingabe!G50+Dateneingabe!J50+Dateneingabe!M50+Dateneingabe!P50+Dateneingabe!S50+Dateneingabe!V50+Dateneingabe!Y50</f>
        <v>0</v>
      </c>
      <c r="D44" s="341">
        <f>Dateneingabe!C50+Dateneingabe!F50+Dateneingabe!I50+Dateneingabe!L50+Dateneingabe!O50+Dateneingabe!R50+Dateneingabe!U50+Dateneingabe!X50</f>
        <v>15</v>
      </c>
      <c r="E44" s="205">
        <f t="shared" si="20"/>
        <v>0</v>
      </c>
      <c r="F44" s="205">
        <f t="shared" si="21"/>
        <v>1</v>
      </c>
      <c r="G44" s="205">
        <f t="shared" si="22"/>
        <v>0</v>
      </c>
      <c r="H44" s="206">
        <f t="shared" si="23"/>
        <v>1</v>
      </c>
    </row>
    <row r="45" spans="1:14" x14ac:dyDescent="0.3">
      <c r="A45" s="268"/>
      <c r="B45" s="269" t="str">
        <f>IF(Rahmenbedingungen!I22="","",Rahmenbedingungen!I22)</f>
        <v>E 13</v>
      </c>
      <c r="C45" s="341">
        <f>Dateneingabe!D51+Dateneingabe!G51+Dateneingabe!J51+Dateneingabe!M51+Dateneingabe!P51+Dateneingabe!S51+Dateneingabe!V51+Dateneingabe!Y51</f>
        <v>0</v>
      </c>
      <c r="D45" s="341">
        <f>Dateneingabe!C51+Dateneingabe!F51+Dateneingabe!I51+Dateneingabe!L51+Dateneingabe!O51+Dateneingabe!R51+Dateneingabe!U51+Dateneingabe!X51</f>
        <v>1</v>
      </c>
      <c r="E45" s="205">
        <f t="shared" si="20"/>
        <v>0</v>
      </c>
      <c r="F45" s="205">
        <f t="shared" si="21"/>
        <v>1</v>
      </c>
      <c r="G45" s="205">
        <f t="shared" si="22"/>
        <v>0</v>
      </c>
      <c r="H45" s="206">
        <f t="shared" si="23"/>
        <v>1</v>
      </c>
    </row>
    <row r="46" spans="1:14" x14ac:dyDescent="0.3">
      <c r="A46" s="268"/>
      <c r="B46" s="269" t="str">
        <f>IF(Rahmenbedingungen!I23="","",Rahmenbedingungen!I23)</f>
        <v/>
      </c>
      <c r="C46" s="341">
        <f>Dateneingabe!D52+Dateneingabe!G52+Dateneingabe!J52+Dateneingabe!M52+Dateneingabe!P52+Dateneingabe!S52+Dateneingabe!V52+Dateneingabe!Y52</f>
        <v>0</v>
      </c>
      <c r="D46" s="341">
        <f>Dateneingabe!C52+Dateneingabe!F52+Dateneingabe!I52+Dateneingabe!L52+Dateneingabe!O52+Dateneingabe!R52+Dateneingabe!U52+Dateneingabe!X52</f>
        <v>0</v>
      </c>
      <c r="E46" s="205" t="str">
        <f t="shared" si="20"/>
        <v/>
      </c>
      <c r="F46" s="205" t="str">
        <f t="shared" si="21"/>
        <v/>
      </c>
      <c r="G46" s="205" t="str">
        <f t="shared" si="22"/>
        <v/>
      </c>
      <c r="H46" s="206" t="str">
        <f t="shared" si="23"/>
        <v/>
      </c>
    </row>
    <row r="47" spans="1:14" x14ac:dyDescent="0.3">
      <c r="A47" s="268"/>
      <c r="B47" s="269" t="str">
        <f>IF(Rahmenbedingungen!I24="","",Rahmenbedingungen!I24)</f>
        <v>Vgl. LG 2.1</v>
      </c>
      <c r="C47" s="144"/>
      <c r="D47" s="144"/>
      <c r="E47" s="205"/>
      <c r="F47" s="205"/>
      <c r="G47" s="205"/>
      <c r="H47" s="206"/>
    </row>
    <row r="48" spans="1:14" x14ac:dyDescent="0.3">
      <c r="A48" s="268"/>
      <c r="B48" s="269" t="str">
        <f>IF(Rahmenbedingungen!I25="","",Rahmenbedingungen!I25)</f>
        <v>E 12</v>
      </c>
      <c r="C48" s="144">
        <f>Dateneingabe!D54+Dateneingabe!G54+Dateneingabe!J54+Dateneingabe!M54+Dateneingabe!P54+Dateneingabe!S54+Dateneingabe!V54+Dateneingabe!Y54</f>
        <v>0</v>
      </c>
      <c r="D48" s="144">
        <f>Dateneingabe!C54+Dateneingabe!F54+Dateneingabe!I54+Dateneingabe!L54+Dateneingabe!O54+Dateneingabe!R54+Dateneingabe!U54+Dateneingabe!X54</f>
        <v>0</v>
      </c>
      <c r="E48" s="205" t="str">
        <f t="shared" si="20"/>
        <v/>
      </c>
      <c r="F48" s="205" t="str">
        <f t="shared" si="21"/>
        <v/>
      </c>
      <c r="G48" s="205" t="str">
        <f t="shared" si="22"/>
        <v/>
      </c>
      <c r="H48" s="206" t="str">
        <f t="shared" si="23"/>
        <v/>
      </c>
    </row>
    <row r="49" spans="1:8" x14ac:dyDescent="0.3">
      <c r="A49" s="268"/>
      <c r="B49" s="269" t="str">
        <f>IF(Rahmenbedingungen!I26="","",Rahmenbedingungen!I26)</f>
        <v>E 11</v>
      </c>
      <c r="C49" s="144">
        <f>Dateneingabe!D55+Dateneingabe!G55+Dateneingabe!J55+Dateneingabe!M55+Dateneingabe!P55+Dateneingabe!S55+Dateneingabe!V55+Dateneingabe!Y55</f>
        <v>0</v>
      </c>
      <c r="D49" s="144">
        <f>Dateneingabe!C55+Dateneingabe!F55+Dateneingabe!I55+Dateneingabe!L55+Dateneingabe!O55+Dateneingabe!R55+Dateneingabe!U55+Dateneingabe!X55</f>
        <v>1</v>
      </c>
      <c r="E49" s="205">
        <f t="shared" si="20"/>
        <v>0</v>
      </c>
      <c r="F49" s="205">
        <f t="shared" si="21"/>
        <v>1</v>
      </c>
      <c r="G49" s="205">
        <f t="shared" si="22"/>
        <v>0</v>
      </c>
      <c r="H49" s="206">
        <f t="shared" si="23"/>
        <v>1</v>
      </c>
    </row>
    <row r="50" spans="1:8" x14ac:dyDescent="0.3">
      <c r="A50" s="268"/>
      <c r="B50" s="269" t="str">
        <f>IF(Rahmenbedingungen!I27="","",Rahmenbedingungen!I27)</f>
        <v>E 10</v>
      </c>
      <c r="C50" s="144">
        <f>Dateneingabe!D56+Dateneingabe!G56+Dateneingabe!J56+Dateneingabe!M56+Dateneingabe!P56+Dateneingabe!S56+Dateneingabe!V56+Dateneingabe!Y56</f>
        <v>2</v>
      </c>
      <c r="D50" s="144">
        <f>Dateneingabe!C56+Dateneingabe!F56+Dateneingabe!I56+Dateneingabe!L56+Dateneingabe!O56+Dateneingabe!R56+Dateneingabe!U56+Dateneingabe!X56</f>
        <v>24</v>
      </c>
      <c r="E50" s="205">
        <f t="shared" si="4"/>
        <v>7.6923076923076927E-2</v>
      </c>
      <c r="F50" s="205">
        <f t="shared" si="5"/>
        <v>0.92307692307692313</v>
      </c>
      <c r="G50" s="205">
        <f t="shared" si="6"/>
        <v>7.6923076923076927E-2</v>
      </c>
      <c r="H50" s="206">
        <f t="shared" si="7"/>
        <v>0.92307692307692313</v>
      </c>
    </row>
    <row r="51" spans="1:8" x14ac:dyDescent="0.3">
      <c r="A51" s="268"/>
      <c r="B51" s="492" t="str">
        <f>IF(Rahmenbedingungen!I28="","",Rahmenbedingungen!I28)</f>
        <v>E 9 c</v>
      </c>
      <c r="C51" s="144">
        <f>Dateneingabe!D57+Dateneingabe!G57+Dateneingabe!J57+Dateneingabe!M57+Dateneingabe!P57+Dateneingabe!S57+Dateneingabe!V57+Dateneingabe!Y57</f>
        <v>5</v>
      </c>
      <c r="D51" s="144">
        <f>Dateneingabe!C57+Dateneingabe!F57+Dateneingabe!I57+Dateneingabe!L57+Dateneingabe!O57+Dateneingabe!R57+Dateneingabe!U57+Dateneingabe!X57</f>
        <v>15</v>
      </c>
      <c r="E51" s="205" t="str">
        <f>IFERROR(C62/($C62+$D62),"")</f>
        <v/>
      </c>
      <c r="F51" s="205" t="str">
        <f>IFERROR(D62/($C62+$D62),"")</f>
        <v/>
      </c>
      <c r="G51" s="205" t="str">
        <f>IF(E62&lt;0.5,E62,"")</f>
        <v/>
      </c>
      <c r="H51" s="206" t="str">
        <f>IF(E62&lt;0.5,F62,"")</f>
        <v/>
      </c>
    </row>
    <row r="52" spans="1:8" x14ac:dyDescent="0.3">
      <c r="A52" s="268"/>
      <c r="B52" s="269" t="str">
        <f>IF(Rahmenbedingungen!I29="","",Rahmenbedingungen!I29)</f>
        <v>E 9 b</v>
      </c>
      <c r="C52" s="144">
        <f>Dateneingabe!D58+Dateneingabe!G58+Dateneingabe!J58+Dateneingabe!M58+Dateneingabe!P58+Dateneingabe!S58+Dateneingabe!V58+Dateneingabe!Y58</f>
        <v>0</v>
      </c>
      <c r="D52" s="144">
        <f>Dateneingabe!C58+Dateneingabe!F58+Dateneingabe!I58+Dateneingabe!L58+Dateneingabe!O58+Dateneingabe!R58+Dateneingabe!U58+Dateneingabe!X58</f>
        <v>2</v>
      </c>
      <c r="E52" s="205">
        <f t="shared" si="4"/>
        <v>0</v>
      </c>
      <c r="F52" s="205">
        <f t="shared" si="5"/>
        <v>1</v>
      </c>
      <c r="G52" s="205">
        <f t="shared" si="6"/>
        <v>0</v>
      </c>
      <c r="H52" s="206">
        <f t="shared" si="7"/>
        <v>1</v>
      </c>
    </row>
    <row r="53" spans="1:8" x14ac:dyDescent="0.3">
      <c r="A53" s="268"/>
      <c r="B53" s="269" t="str">
        <f>IF(Rahmenbedingungen!I30="","",Rahmenbedingungen!I30)</f>
        <v/>
      </c>
      <c r="C53" s="144">
        <f>Dateneingabe!D59+Dateneingabe!G59+Dateneingabe!J59+Dateneingabe!M59+Dateneingabe!P59+Dateneingabe!S59+Dateneingabe!V59+Dateneingabe!Y59</f>
        <v>0</v>
      </c>
      <c r="D53" s="144">
        <f>Dateneingabe!C59+Dateneingabe!F59+Dateneingabe!I59+Dateneingabe!L59+Dateneingabe!O59+Dateneingabe!R59+Dateneingabe!U59+Dateneingabe!X59</f>
        <v>0</v>
      </c>
      <c r="E53" s="205" t="str">
        <f t="shared" si="4"/>
        <v/>
      </c>
      <c r="F53" s="205" t="str">
        <f t="shared" si="5"/>
        <v/>
      </c>
      <c r="G53" s="205" t="str">
        <f t="shared" si="6"/>
        <v/>
      </c>
      <c r="H53" s="206" t="str">
        <f t="shared" si="7"/>
        <v/>
      </c>
    </row>
    <row r="54" spans="1:8" x14ac:dyDescent="0.3">
      <c r="A54" s="268"/>
      <c r="B54" s="269" t="str">
        <f>IF(Rahmenbedingungen!I31="","",Rahmenbedingungen!I31)</f>
        <v/>
      </c>
      <c r="C54" s="144">
        <f>Dateneingabe!D60+Dateneingabe!G60+Dateneingabe!J60+Dateneingabe!M60+Dateneingabe!P60+Dateneingabe!S60+Dateneingabe!V60+Dateneingabe!Y60</f>
        <v>0</v>
      </c>
      <c r="D54" s="144">
        <f>Dateneingabe!C60+Dateneingabe!F60+Dateneingabe!I60+Dateneingabe!L60+Dateneingabe!O60+Dateneingabe!R60+Dateneingabe!U60+Dateneingabe!X60</f>
        <v>0</v>
      </c>
      <c r="E54" s="205" t="str">
        <f t="shared" si="4"/>
        <v/>
      </c>
      <c r="F54" s="205" t="str">
        <f t="shared" si="5"/>
        <v/>
      </c>
      <c r="G54" s="205" t="str">
        <f t="shared" si="6"/>
        <v/>
      </c>
      <c r="H54" s="206" t="str">
        <f t="shared" si="7"/>
        <v/>
      </c>
    </row>
    <row r="55" spans="1:8" x14ac:dyDescent="0.3">
      <c r="A55" s="268"/>
      <c r="B55" s="269" t="str">
        <f>IF(Rahmenbedingungen!I32="","",Rahmenbedingungen!I32)</f>
        <v>Vgl. LG 1.2</v>
      </c>
      <c r="C55" s="144"/>
      <c r="D55" s="144"/>
      <c r="E55" s="205"/>
      <c r="F55" s="205"/>
      <c r="G55" s="205"/>
      <c r="H55" s="206"/>
    </row>
    <row r="56" spans="1:8" x14ac:dyDescent="0.3">
      <c r="A56" s="268"/>
      <c r="B56" s="269" t="str">
        <f>IF(Rahmenbedingungen!I33="","",Rahmenbedingungen!I33)</f>
        <v>E 9 a</v>
      </c>
      <c r="C56" s="144">
        <f>Dateneingabe!D62+Dateneingabe!G62+Dateneingabe!J62+Dateneingabe!M62+Dateneingabe!P62+Dateneingabe!S62+Dateneingabe!V62+Dateneingabe!Y62</f>
        <v>0</v>
      </c>
      <c r="D56" s="144">
        <f>Dateneingabe!C62+Dateneingabe!F62+Dateneingabe!I62+Dateneingabe!L62+Dateneingabe!O62+Dateneingabe!R62+Dateneingabe!U62+Dateneingabe!X62</f>
        <v>7</v>
      </c>
      <c r="E56" s="205">
        <f t="shared" si="4"/>
        <v>0</v>
      </c>
      <c r="F56" s="205">
        <f t="shared" si="5"/>
        <v>1</v>
      </c>
      <c r="G56" s="205">
        <f t="shared" si="6"/>
        <v>0</v>
      </c>
      <c r="H56" s="206">
        <f t="shared" si="7"/>
        <v>1</v>
      </c>
    </row>
    <row r="57" spans="1:8" x14ac:dyDescent="0.3">
      <c r="A57" s="268"/>
      <c r="B57" s="269" t="str">
        <f>IF(Rahmenbedingungen!I34="","",Rahmenbedingungen!I34)</f>
        <v>E 8</v>
      </c>
      <c r="C57" s="144">
        <f>Dateneingabe!D63+Dateneingabe!G63+Dateneingabe!J63+Dateneingabe!M63+Dateneingabe!P63+Dateneingabe!S63+Dateneingabe!V63+Dateneingabe!Y63</f>
        <v>6</v>
      </c>
      <c r="D57" s="144">
        <f>Dateneingabe!C63+Dateneingabe!F63+Dateneingabe!I63+Dateneingabe!L63+Dateneingabe!O63+Dateneingabe!R63+Dateneingabe!U63+Dateneingabe!X63</f>
        <v>3</v>
      </c>
      <c r="E57" s="205">
        <f t="shared" ref="E57:E62" si="24">IFERROR(C57/($C57+$D57),"")</f>
        <v>0.66666666666666663</v>
      </c>
      <c r="F57" s="205">
        <f t="shared" ref="F57:F62" si="25">IFERROR(D57/($C57+$D57),"")</f>
        <v>0.33333333333333331</v>
      </c>
      <c r="G57" s="205" t="str">
        <f t="shared" ref="G57:G62" si="26">IF(E57&lt;0.5,E57,"")</f>
        <v/>
      </c>
      <c r="H57" s="206" t="str">
        <f t="shared" ref="H57:H62" si="27">IF(E57&lt;0.5,F57,"")</f>
        <v/>
      </c>
    </row>
    <row r="58" spans="1:8" x14ac:dyDescent="0.3">
      <c r="A58" s="268"/>
      <c r="B58" s="269" t="str">
        <f>IF(Rahmenbedingungen!I35="","",Rahmenbedingungen!I35)</f>
        <v>E 7</v>
      </c>
      <c r="C58" s="144">
        <f>Dateneingabe!D64+Dateneingabe!G64+Dateneingabe!J64+Dateneingabe!M64+Dateneingabe!P64+Dateneingabe!S64+Dateneingabe!V64+Dateneingabe!Y64</f>
        <v>0</v>
      </c>
      <c r="D58" s="144">
        <f>Dateneingabe!C64+Dateneingabe!F64+Dateneingabe!I64+Dateneingabe!L64+Dateneingabe!O64+Dateneingabe!R64+Dateneingabe!U64+Dateneingabe!X64</f>
        <v>4</v>
      </c>
      <c r="E58" s="205">
        <f t="shared" si="24"/>
        <v>0</v>
      </c>
      <c r="F58" s="205">
        <f t="shared" si="25"/>
        <v>1</v>
      </c>
      <c r="G58" s="205">
        <f t="shared" si="26"/>
        <v>0</v>
      </c>
      <c r="H58" s="206">
        <f t="shared" si="27"/>
        <v>1</v>
      </c>
    </row>
    <row r="59" spans="1:8" x14ac:dyDescent="0.3">
      <c r="A59" s="268"/>
      <c r="B59" s="269" t="str">
        <f>IF(Rahmenbedingungen!I36="","",Rahmenbedingungen!I36)</f>
        <v>E 6</v>
      </c>
      <c r="C59" s="144">
        <f>Dateneingabe!D65+Dateneingabe!G65+Dateneingabe!J65+Dateneingabe!M65+Dateneingabe!P65+Dateneingabe!S65+Dateneingabe!V65+Dateneingabe!Y65</f>
        <v>6</v>
      </c>
      <c r="D59" s="144">
        <f>Dateneingabe!C65+Dateneingabe!F65+Dateneingabe!I65+Dateneingabe!L65+Dateneingabe!O65+Dateneingabe!R65+Dateneingabe!U65+Dateneingabe!X65</f>
        <v>2</v>
      </c>
      <c r="E59" s="205">
        <f t="shared" si="24"/>
        <v>0.75</v>
      </c>
      <c r="F59" s="205">
        <f t="shared" si="25"/>
        <v>0.25</v>
      </c>
      <c r="G59" s="205" t="str">
        <f t="shared" si="26"/>
        <v/>
      </c>
      <c r="H59" s="206" t="str">
        <f t="shared" si="27"/>
        <v/>
      </c>
    </row>
    <row r="60" spans="1:8" x14ac:dyDescent="0.3">
      <c r="A60" s="268"/>
      <c r="B60" s="269" t="str">
        <f>IF(Rahmenbedingungen!I37="","",Rahmenbedingungen!I37)</f>
        <v>E 5</v>
      </c>
      <c r="C60" s="144">
        <f>Dateneingabe!D66+Dateneingabe!G66+Dateneingabe!J66+Dateneingabe!M66+Dateneingabe!P66+Dateneingabe!S66+Dateneingabe!V66+Dateneingabe!Y66</f>
        <v>2</v>
      </c>
      <c r="D60" s="144">
        <f>Dateneingabe!C66+Dateneingabe!F66+Dateneingabe!I66+Dateneingabe!L66+Dateneingabe!O66+Dateneingabe!R66+Dateneingabe!U66+Dateneingabe!X66</f>
        <v>0</v>
      </c>
      <c r="E60" s="205">
        <f t="shared" si="24"/>
        <v>1</v>
      </c>
      <c r="F60" s="205">
        <f t="shared" si="25"/>
        <v>0</v>
      </c>
      <c r="G60" s="205" t="str">
        <f t="shared" si="26"/>
        <v/>
      </c>
      <c r="H60" s="206" t="str">
        <f t="shared" si="27"/>
        <v/>
      </c>
    </row>
    <row r="61" spans="1:8" x14ac:dyDescent="0.3">
      <c r="A61" s="268"/>
      <c r="B61" s="269" t="str">
        <f>IF(Rahmenbedingungen!I38="","",Rahmenbedingungen!I38)</f>
        <v/>
      </c>
      <c r="C61" s="144">
        <f>Dateneingabe!D67+Dateneingabe!G67+Dateneingabe!J67+Dateneingabe!M67+Dateneingabe!P67+Dateneingabe!S67+Dateneingabe!V67+Dateneingabe!Y67</f>
        <v>0</v>
      </c>
      <c r="D61" s="144">
        <f>Dateneingabe!C67+Dateneingabe!F67+Dateneingabe!I67+Dateneingabe!L67+Dateneingabe!O67+Dateneingabe!R67+Dateneingabe!U67+Dateneingabe!X67</f>
        <v>0</v>
      </c>
      <c r="E61" s="205" t="str">
        <f t="shared" si="24"/>
        <v/>
      </c>
      <c r="F61" s="205" t="str">
        <f t="shared" si="25"/>
        <v/>
      </c>
      <c r="G61" s="205" t="str">
        <f t="shared" si="26"/>
        <v/>
      </c>
      <c r="H61" s="206" t="str">
        <f t="shared" si="27"/>
        <v/>
      </c>
    </row>
    <row r="62" spans="1:8" x14ac:dyDescent="0.3">
      <c r="A62" s="268"/>
      <c r="B62" s="269" t="str">
        <f>IF(Rahmenbedingungen!I39="","",Rahmenbedingungen!I39)</f>
        <v/>
      </c>
      <c r="C62" s="144">
        <f>Dateneingabe!D68+Dateneingabe!G68+Dateneingabe!J68+Dateneingabe!M68+Dateneingabe!P68+Dateneingabe!S68+Dateneingabe!V68+Dateneingabe!Y68</f>
        <v>0</v>
      </c>
      <c r="D62" s="144">
        <f>Dateneingabe!C68+Dateneingabe!F68+Dateneingabe!I68+Dateneingabe!L68+Dateneingabe!O68+Dateneingabe!R68+Dateneingabe!U68+Dateneingabe!X68</f>
        <v>0</v>
      </c>
      <c r="E62" s="205" t="str">
        <f t="shared" si="24"/>
        <v/>
      </c>
      <c r="F62" s="205" t="str">
        <f t="shared" si="25"/>
        <v/>
      </c>
      <c r="G62" s="205" t="str">
        <f t="shared" si="26"/>
        <v/>
      </c>
      <c r="H62" s="206" t="str">
        <f t="shared" si="27"/>
        <v/>
      </c>
    </row>
    <row r="63" spans="1:8" x14ac:dyDescent="0.3">
      <c r="A63" s="268"/>
      <c r="B63" s="269" t="str">
        <f>IF(Rahmenbedingungen!I40="","",Rahmenbedingungen!I40)</f>
        <v>Vgl. LG 1.1</v>
      </c>
      <c r="C63" s="144"/>
      <c r="D63" s="144"/>
      <c r="E63" s="205"/>
      <c r="F63" s="205"/>
      <c r="G63" s="205"/>
      <c r="H63" s="206"/>
    </row>
    <row r="64" spans="1:8" x14ac:dyDescent="0.3">
      <c r="A64" s="268"/>
      <c r="B64" s="269" t="str">
        <f>IF(Rahmenbedingungen!I41="","",Rahmenbedingungen!I41)</f>
        <v>E 4</v>
      </c>
      <c r="C64" s="144">
        <f>Dateneingabe!D70+Dateneingabe!G70+Dateneingabe!J70+Dateneingabe!M70+Dateneingabe!P70+Dateneingabe!S70+Dateneingabe!V70+Dateneingabe!Y70</f>
        <v>8</v>
      </c>
      <c r="D64" s="144">
        <f>Dateneingabe!C70+Dateneingabe!F70+Dateneingabe!I70+Dateneingabe!L70+Dateneingabe!O70+Dateneingabe!R70+Dateneingabe!U70+Dateneingabe!X70</f>
        <v>8</v>
      </c>
      <c r="E64" s="205">
        <f t="shared" si="4"/>
        <v>0.5</v>
      </c>
      <c r="F64" s="205">
        <f t="shared" si="5"/>
        <v>0.5</v>
      </c>
      <c r="G64" s="205" t="str">
        <f t="shared" si="6"/>
        <v/>
      </c>
      <c r="H64" s="206" t="str">
        <f t="shared" si="7"/>
        <v/>
      </c>
    </row>
    <row r="65" spans="1:14" x14ac:dyDescent="0.3">
      <c r="A65" s="268"/>
      <c r="B65" s="269" t="str">
        <f>IF(Rahmenbedingungen!I42="","",Rahmenbedingungen!I42)</f>
        <v>E 3</v>
      </c>
      <c r="C65" s="144">
        <f>Dateneingabe!D71+Dateneingabe!G71+Dateneingabe!J71+Dateneingabe!M71+Dateneingabe!P71+Dateneingabe!S71+Dateneingabe!V71+Dateneingabe!Y71</f>
        <v>2</v>
      </c>
      <c r="D65" s="144">
        <f>Dateneingabe!C71+Dateneingabe!F71+Dateneingabe!I71+Dateneingabe!L71+Dateneingabe!O71+Dateneingabe!R71+Dateneingabe!U71+Dateneingabe!X71</f>
        <v>2</v>
      </c>
      <c r="E65" s="205">
        <f t="shared" si="4"/>
        <v>0.5</v>
      </c>
      <c r="F65" s="205">
        <f t="shared" ref="F65:F70" si="28">IFERROR(D65/($C65+$D65),"")</f>
        <v>0.5</v>
      </c>
      <c r="G65" s="205" t="str">
        <f t="shared" ref="G65:G70" si="29">IF(E65&lt;0.5,E65,"")</f>
        <v/>
      </c>
      <c r="H65" s="206" t="str">
        <f t="shared" ref="H65:H70" si="30">IF(E65&lt;0.5,F65,"")</f>
        <v/>
      </c>
    </row>
    <row r="66" spans="1:14" x14ac:dyDescent="0.3">
      <c r="A66" s="268"/>
      <c r="B66" s="269" t="str">
        <f>IF(Rahmenbedingungen!I43="","",Rahmenbedingungen!I43)</f>
        <v>E 2</v>
      </c>
      <c r="C66" s="144">
        <f>Dateneingabe!D72+Dateneingabe!G72+Dateneingabe!J72+Dateneingabe!M72+Dateneingabe!P72+Dateneingabe!S72+Dateneingabe!V72+Dateneingabe!Y72</f>
        <v>0</v>
      </c>
      <c r="D66" s="144">
        <f>Dateneingabe!C72+Dateneingabe!F72+Dateneingabe!I72+Dateneingabe!L72+Dateneingabe!O72+Dateneingabe!R72+Dateneingabe!U72+Dateneingabe!X72</f>
        <v>0</v>
      </c>
      <c r="E66" s="205" t="str">
        <f t="shared" si="4"/>
        <v/>
      </c>
      <c r="F66" s="205" t="str">
        <f t="shared" si="28"/>
        <v/>
      </c>
      <c r="G66" s="205" t="str">
        <f t="shared" si="29"/>
        <v/>
      </c>
      <c r="H66" s="206" t="str">
        <f t="shared" si="30"/>
        <v/>
      </c>
    </row>
    <row r="67" spans="1:14" x14ac:dyDescent="0.3">
      <c r="A67" s="268"/>
      <c r="B67" s="269" t="str">
        <f>IF(Rahmenbedingungen!I44="","",Rahmenbedingungen!I44)</f>
        <v>E 1</v>
      </c>
      <c r="C67" s="144">
        <f>Dateneingabe!D73+Dateneingabe!G73+Dateneingabe!J73+Dateneingabe!M73+Dateneingabe!P73+Dateneingabe!S73+Dateneingabe!V73+Dateneingabe!Y73</f>
        <v>1</v>
      </c>
      <c r="D67" s="144">
        <f>Dateneingabe!C73+Dateneingabe!F73+Dateneingabe!I73+Dateneingabe!L73+Dateneingabe!O73+Dateneingabe!R73+Dateneingabe!U73+Dateneingabe!X73</f>
        <v>0</v>
      </c>
      <c r="E67" s="205">
        <f t="shared" si="4"/>
        <v>1</v>
      </c>
      <c r="F67" s="205">
        <f t="shared" si="28"/>
        <v>0</v>
      </c>
      <c r="G67" s="205" t="str">
        <f t="shared" si="29"/>
        <v/>
      </c>
      <c r="H67" s="206" t="str">
        <f t="shared" si="30"/>
        <v/>
      </c>
    </row>
    <row r="68" spans="1:14" x14ac:dyDescent="0.3">
      <c r="A68" s="268"/>
      <c r="B68" s="269" t="str">
        <f>IF(Rahmenbedingungen!I45="","",Rahmenbedingungen!I45)</f>
        <v/>
      </c>
      <c r="C68" s="144">
        <f>Dateneingabe!D74+Dateneingabe!G74+Dateneingabe!J74+Dateneingabe!M74+Dateneingabe!P74+Dateneingabe!S74+Dateneingabe!V74+Dateneingabe!Y74</f>
        <v>0</v>
      </c>
      <c r="D68" s="144">
        <f>Dateneingabe!C74+Dateneingabe!F74+Dateneingabe!I74+Dateneingabe!L74+Dateneingabe!O74+Dateneingabe!R74+Dateneingabe!U74+Dateneingabe!X74</f>
        <v>1</v>
      </c>
      <c r="E68" s="205">
        <f t="shared" si="4"/>
        <v>0</v>
      </c>
      <c r="F68" s="205">
        <f t="shared" si="28"/>
        <v>1</v>
      </c>
      <c r="G68" s="205">
        <f t="shared" si="29"/>
        <v>0</v>
      </c>
      <c r="H68" s="206">
        <f t="shared" si="30"/>
        <v>1</v>
      </c>
    </row>
    <row r="69" spans="1:14" x14ac:dyDescent="0.3">
      <c r="A69" s="268"/>
      <c r="B69" s="269" t="str">
        <f>IF(Rahmenbedingungen!I46="","",Rahmenbedingungen!I46)</f>
        <v/>
      </c>
      <c r="C69" s="144">
        <f>Dateneingabe!D75+Dateneingabe!G75+Dateneingabe!J75+Dateneingabe!M75+Dateneingabe!P75+Dateneingabe!S75+Dateneingabe!V75+Dateneingabe!Y75</f>
        <v>0</v>
      </c>
      <c r="D69" s="144">
        <f>Dateneingabe!C75+Dateneingabe!F75+Dateneingabe!I75+Dateneingabe!L75+Dateneingabe!O75+Dateneingabe!R75+Dateneingabe!U75+Dateneingabe!X75</f>
        <v>0</v>
      </c>
      <c r="E69" s="205" t="str">
        <f t="shared" si="4"/>
        <v/>
      </c>
      <c r="F69" s="205" t="str">
        <f t="shared" si="28"/>
        <v/>
      </c>
      <c r="G69" s="205" t="str">
        <f t="shared" si="29"/>
        <v/>
      </c>
      <c r="H69" s="206" t="str">
        <f t="shared" si="30"/>
        <v/>
      </c>
    </row>
    <row r="70" spans="1:14" ht="14.5" thickBot="1" x14ac:dyDescent="0.35">
      <c r="A70" s="270"/>
      <c r="B70" s="271" t="str">
        <f>IF(Rahmenbedingungen!I47="","",Rahmenbedingungen!I47)</f>
        <v/>
      </c>
      <c r="C70" s="149">
        <f>Dateneingabe!D76+Dateneingabe!G76+Dateneingabe!J76+Dateneingabe!M76+Dateneingabe!P76+Dateneingabe!S76+Dateneingabe!V76+Dateneingabe!Y76</f>
        <v>0</v>
      </c>
      <c r="D70" s="149">
        <f>Dateneingabe!C76+Dateneingabe!F76+Dateneingabe!I76+Dateneingabe!L76+Dateneingabe!O76+Dateneingabe!R76+Dateneingabe!U76+Dateneingabe!X76</f>
        <v>0</v>
      </c>
      <c r="E70" s="207" t="str">
        <f t="shared" si="4"/>
        <v/>
      </c>
      <c r="F70" s="207" t="str">
        <f t="shared" si="28"/>
        <v/>
      </c>
      <c r="G70" s="207" t="str">
        <f t="shared" si="29"/>
        <v/>
      </c>
      <c r="H70" s="208" t="str">
        <f t="shared" si="30"/>
        <v/>
      </c>
    </row>
    <row r="71" spans="1:14" x14ac:dyDescent="0.3">
      <c r="A71" s="49"/>
      <c r="B71" s="25"/>
      <c r="C71" s="186"/>
      <c r="D71" s="186"/>
      <c r="E71" s="197"/>
      <c r="F71" s="197"/>
      <c r="G71" s="197"/>
      <c r="H71" s="197"/>
    </row>
    <row r="72" spans="1:14" x14ac:dyDescent="0.3">
      <c r="A72" s="49"/>
      <c r="B72" s="25"/>
      <c r="C72" s="186"/>
      <c r="D72" s="186"/>
      <c r="E72" s="197"/>
      <c r="F72" s="197"/>
      <c r="G72" s="197"/>
      <c r="H72" s="197"/>
    </row>
    <row r="73" spans="1:14" ht="14.5" thickBot="1" x14ac:dyDescent="0.35">
      <c r="A73" s="123"/>
      <c r="B73" s="2"/>
      <c r="C73" s="2"/>
      <c r="D73" s="2"/>
      <c r="E73" s="61"/>
      <c r="F73" s="61"/>
      <c r="G73" s="61"/>
      <c r="H73" s="61"/>
      <c r="J73" s="777" t="s">
        <v>323</v>
      </c>
      <c r="K73" s="777"/>
      <c r="L73" s="777"/>
      <c r="M73" s="777"/>
      <c r="N73" s="777"/>
    </row>
    <row r="74" spans="1:14" ht="28" x14ac:dyDescent="0.3">
      <c r="A74" s="266"/>
      <c r="B74" s="245" t="s">
        <v>285</v>
      </c>
      <c r="C74" s="245" t="s">
        <v>75</v>
      </c>
      <c r="D74" s="245" t="s">
        <v>74</v>
      </c>
      <c r="E74" s="245" t="s">
        <v>175</v>
      </c>
      <c r="F74" s="245" t="s">
        <v>176</v>
      </c>
      <c r="G74" s="267" t="s">
        <v>15</v>
      </c>
      <c r="H74" s="171" t="s">
        <v>16</v>
      </c>
    </row>
    <row r="75" spans="1:14" x14ac:dyDescent="0.3">
      <c r="A75" s="243" t="s">
        <v>171</v>
      </c>
      <c r="B75" s="246" t="s">
        <v>22</v>
      </c>
      <c r="C75" s="574">
        <f>SUM(C76:C85)</f>
        <v>63</v>
      </c>
      <c r="D75" s="574">
        <f>SUM(D76:D85)</f>
        <v>16</v>
      </c>
      <c r="E75" s="487">
        <f t="shared" si="4"/>
        <v>0.79746835443037978</v>
      </c>
      <c r="F75" s="205">
        <f t="shared" si="5"/>
        <v>0.20253164556962025</v>
      </c>
      <c r="G75" s="205" t="str">
        <f t="shared" si="6"/>
        <v/>
      </c>
      <c r="H75" s="206" t="str">
        <f t="shared" si="7"/>
        <v/>
      </c>
    </row>
    <row r="76" spans="1:14" x14ac:dyDescent="0.3">
      <c r="B76" s="221" t="s">
        <v>25</v>
      </c>
      <c r="C76" s="355">
        <f>Dateneingabe!D85+Dateneingabe!G85</f>
        <v>5</v>
      </c>
      <c r="D76" s="355">
        <f>Dateneingabe!C85+Dateneingabe!F85</f>
        <v>2</v>
      </c>
      <c r="E76" s="487">
        <f t="shared" si="4"/>
        <v>0.7142857142857143</v>
      </c>
      <c r="F76" s="205">
        <f t="shared" si="5"/>
        <v>0.2857142857142857</v>
      </c>
      <c r="G76" s="205" t="str">
        <f t="shared" si="6"/>
        <v/>
      </c>
      <c r="H76" s="206" t="str">
        <f t="shared" si="7"/>
        <v/>
      </c>
    </row>
    <row r="77" spans="1:14" x14ac:dyDescent="0.3">
      <c r="A77" s="268"/>
      <c r="B77" s="338" t="s">
        <v>26</v>
      </c>
      <c r="C77" s="198">
        <f>Dateneingabe!D86+Dateneingabe!G86</f>
        <v>0</v>
      </c>
      <c r="D77" s="198">
        <f>Dateneingabe!C86+Dateneingabe!F86</f>
        <v>0</v>
      </c>
      <c r="E77" s="205" t="str">
        <f t="shared" ref="E77:E93" si="31">IFERROR(C77/($C77+$D77),"")</f>
        <v/>
      </c>
      <c r="F77" s="205" t="str">
        <f t="shared" ref="F77:F93" si="32">IFERROR(D77/($C77+$D77),"")</f>
        <v/>
      </c>
      <c r="G77" s="205" t="str">
        <f t="shared" ref="G77:G94" si="33">IF(E77&lt;0.5,E77,"")</f>
        <v/>
      </c>
      <c r="H77" s="206" t="str">
        <f t="shared" ref="H77:H94" si="34">IF(E77&lt;0.5,F77,"")</f>
        <v/>
      </c>
    </row>
    <row r="78" spans="1:14" x14ac:dyDescent="0.3">
      <c r="A78" s="268"/>
      <c r="B78" s="338" t="s">
        <v>27</v>
      </c>
      <c r="C78" s="198">
        <f>Dateneingabe!D87+Dateneingabe!G87</f>
        <v>34</v>
      </c>
      <c r="D78" s="198">
        <f>Dateneingabe!C87+Dateneingabe!F87</f>
        <v>1</v>
      </c>
      <c r="E78" s="205">
        <f t="shared" si="31"/>
        <v>0.97142857142857142</v>
      </c>
      <c r="F78" s="205">
        <f t="shared" si="32"/>
        <v>2.8571428571428571E-2</v>
      </c>
      <c r="G78" s="205" t="str">
        <f t="shared" si="33"/>
        <v/>
      </c>
      <c r="H78" s="206" t="str">
        <f t="shared" si="34"/>
        <v/>
      </c>
    </row>
    <row r="79" spans="1:14" x14ac:dyDescent="0.3">
      <c r="A79" s="268"/>
      <c r="B79" s="338" t="s">
        <v>28</v>
      </c>
      <c r="C79" s="198">
        <f>Dateneingabe!D88+Dateneingabe!G88</f>
        <v>12</v>
      </c>
      <c r="D79" s="198">
        <f>Dateneingabe!C88+Dateneingabe!F88</f>
        <v>11</v>
      </c>
      <c r="E79" s="205">
        <f t="shared" si="31"/>
        <v>0.52173913043478259</v>
      </c>
      <c r="F79" s="205">
        <f t="shared" si="32"/>
        <v>0.47826086956521741</v>
      </c>
      <c r="G79" s="205" t="str">
        <f t="shared" si="33"/>
        <v/>
      </c>
      <c r="H79" s="206" t="str">
        <f t="shared" si="34"/>
        <v/>
      </c>
    </row>
    <row r="80" spans="1:14" x14ac:dyDescent="0.3">
      <c r="A80" s="268"/>
      <c r="B80" s="338" t="s">
        <v>29</v>
      </c>
      <c r="C80" s="198">
        <f>Dateneingabe!D89+Dateneingabe!G89</f>
        <v>0</v>
      </c>
      <c r="D80" s="198">
        <f>Dateneingabe!C89+Dateneingabe!F89</f>
        <v>0</v>
      </c>
      <c r="E80" s="205" t="str">
        <f t="shared" si="31"/>
        <v/>
      </c>
      <c r="F80" s="205" t="str">
        <f t="shared" si="32"/>
        <v/>
      </c>
      <c r="G80" s="205" t="str">
        <f t="shared" si="33"/>
        <v/>
      </c>
      <c r="H80" s="206" t="str">
        <f t="shared" si="34"/>
        <v/>
      </c>
    </row>
    <row r="81" spans="1:8" x14ac:dyDescent="0.3">
      <c r="A81" s="268"/>
      <c r="B81" s="338" t="s">
        <v>30</v>
      </c>
      <c r="C81" s="198">
        <f>Dateneingabe!D90+Dateneingabe!G90</f>
        <v>0</v>
      </c>
      <c r="D81" s="198">
        <f>Dateneingabe!C90+Dateneingabe!F90</f>
        <v>0</v>
      </c>
      <c r="E81" s="205" t="str">
        <f t="shared" si="31"/>
        <v/>
      </c>
      <c r="F81" s="205" t="str">
        <f t="shared" si="32"/>
        <v/>
      </c>
      <c r="G81" s="205" t="str">
        <f t="shared" si="33"/>
        <v/>
      </c>
      <c r="H81" s="206" t="str">
        <f t="shared" si="34"/>
        <v/>
      </c>
    </row>
    <row r="82" spans="1:8" x14ac:dyDescent="0.3">
      <c r="A82" s="268"/>
      <c r="B82" s="338" t="s">
        <v>31</v>
      </c>
      <c r="C82" s="198">
        <f>Dateneingabe!D91+Dateneingabe!G91</f>
        <v>0</v>
      </c>
      <c r="D82" s="198">
        <f>Dateneingabe!C91+Dateneingabe!F91</f>
        <v>0</v>
      </c>
      <c r="E82" s="205" t="str">
        <f t="shared" si="31"/>
        <v/>
      </c>
      <c r="F82" s="205" t="str">
        <f t="shared" si="32"/>
        <v/>
      </c>
      <c r="G82" s="205" t="str">
        <f t="shared" si="33"/>
        <v/>
      </c>
      <c r="H82" s="206" t="str">
        <f t="shared" si="34"/>
        <v/>
      </c>
    </row>
    <row r="83" spans="1:8" x14ac:dyDescent="0.3">
      <c r="A83" s="268"/>
      <c r="B83" s="338" t="s">
        <v>38</v>
      </c>
      <c r="C83" s="198">
        <f>Dateneingabe!D92+Dateneingabe!G92</f>
        <v>11</v>
      </c>
      <c r="D83" s="198">
        <f>Dateneingabe!C92+Dateneingabe!F92</f>
        <v>2</v>
      </c>
      <c r="E83" s="205">
        <f t="shared" si="31"/>
        <v>0.84615384615384615</v>
      </c>
      <c r="F83" s="205">
        <f t="shared" si="32"/>
        <v>0.15384615384615385</v>
      </c>
      <c r="G83" s="205" t="str">
        <f t="shared" si="33"/>
        <v/>
      </c>
      <c r="H83" s="206" t="str">
        <f t="shared" si="34"/>
        <v/>
      </c>
    </row>
    <row r="84" spans="1:8" x14ac:dyDescent="0.3">
      <c r="A84" s="268"/>
      <c r="B84" s="338" t="s">
        <v>39</v>
      </c>
      <c r="C84" s="198">
        <f>Dateneingabe!D93+Dateneingabe!G93</f>
        <v>0</v>
      </c>
      <c r="D84" s="198">
        <f>Dateneingabe!C93+Dateneingabe!F93</f>
        <v>0</v>
      </c>
      <c r="E84" s="205" t="str">
        <f t="shared" si="31"/>
        <v/>
      </c>
      <c r="F84" s="205" t="str">
        <f t="shared" si="32"/>
        <v/>
      </c>
      <c r="G84" s="205" t="str">
        <f t="shared" si="33"/>
        <v/>
      </c>
      <c r="H84" s="206" t="str">
        <f t="shared" si="34"/>
        <v/>
      </c>
    </row>
    <row r="85" spans="1:8" x14ac:dyDescent="0.3">
      <c r="A85" s="268"/>
      <c r="B85" s="338" t="s">
        <v>32</v>
      </c>
      <c r="C85" s="198">
        <f>Dateneingabe!D94+Dateneingabe!G94</f>
        <v>1</v>
      </c>
      <c r="D85" s="198">
        <f>Dateneingabe!C94+Dateneingabe!F94</f>
        <v>0</v>
      </c>
      <c r="E85" s="205">
        <f>IFERROR(C85/($C85+$D85),"")</f>
        <v>1</v>
      </c>
      <c r="F85" s="205">
        <f>IFERROR(D85/($C85+$D85),"")</f>
        <v>0</v>
      </c>
      <c r="G85" s="205" t="str">
        <f>IF(E85&lt;0.5,E85,"")</f>
        <v/>
      </c>
      <c r="H85" s="206" t="str">
        <f>IF(E85&lt;0.5,F85,"")</f>
        <v/>
      </c>
    </row>
    <row r="86" spans="1:8" x14ac:dyDescent="0.3">
      <c r="A86" s="559"/>
      <c r="B86" s="338" t="s">
        <v>23</v>
      </c>
      <c r="C86" s="641">
        <f>SUM(C87:C92)</f>
        <v>4</v>
      </c>
      <c r="D86" s="338">
        <f>SUM(D87:D92)</f>
        <v>16</v>
      </c>
      <c r="E86" s="575">
        <f t="shared" si="31"/>
        <v>0.2</v>
      </c>
      <c r="F86" s="575">
        <f t="shared" si="32"/>
        <v>0.8</v>
      </c>
      <c r="G86" s="575">
        <f t="shared" si="33"/>
        <v>0.2</v>
      </c>
      <c r="H86" s="576">
        <f t="shared" si="34"/>
        <v>0.8</v>
      </c>
    </row>
    <row r="87" spans="1:8" x14ac:dyDescent="0.3">
      <c r="A87" s="268"/>
      <c r="B87" s="338" t="s">
        <v>33</v>
      </c>
      <c r="C87" s="198">
        <f>Dateneingabe!D96+Dateneingabe!G96</f>
        <v>0</v>
      </c>
      <c r="D87" s="198">
        <f>Dateneingabe!C96+Dateneingabe!F96</f>
        <v>0</v>
      </c>
      <c r="E87" s="205" t="str">
        <f t="shared" si="31"/>
        <v/>
      </c>
      <c r="F87" s="205" t="str">
        <f t="shared" si="32"/>
        <v/>
      </c>
      <c r="G87" s="205" t="str">
        <f t="shared" si="33"/>
        <v/>
      </c>
      <c r="H87" s="206" t="str">
        <f t="shared" si="34"/>
        <v/>
      </c>
    </row>
    <row r="88" spans="1:8" x14ac:dyDescent="0.3">
      <c r="A88" s="268"/>
      <c r="B88" s="338" t="s">
        <v>40</v>
      </c>
      <c r="C88" s="198">
        <f>Dateneingabe!D97+Dateneingabe!G97</f>
        <v>2</v>
      </c>
      <c r="D88" s="198">
        <f>Dateneingabe!C97+Dateneingabe!F97</f>
        <v>0</v>
      </c>
      <c r="E88" s="205">
        <f t="shared" si="31"/>
        <v>1</v>
      </c>
      <c r="F88" s="205">
        <f t="shared" si="32"/>
        <v>0</v>
      </c>
      <c r="G88" s="205" t="str">
        <f t="shared" si="33"/>
        <v/>
      </c>
      <c r="H88" s="206" t="str">
        <f t="shared" si="34"/>
        <v/>
      </c>
    </row>
    <row r="89" spans="1:8" x14ac:dyDescent="0.3">
      <c r="A89" s="268"/>
      <c r="B89" s="338" t="s">
        <v>41</v>
      </c>
      <c r="C89" s="198">
        <f>Dateneingabe!D98+Dateneingabe!G98</f>
        <v>0</v>
      </c>
      <c r="D89" s="198">
        <f>Dateneingabe!C98+Dateneingabe!F98</f>
        <v>14</v>
      </c>
      <c r="E89" s="205">
        <f t="shared" si="31"/>
        <v>0</v>
      </c>
      <c r="F89" s="205">
        <f t="shared" si="32"/>
        <v>1</v>
      </c>
      <c r="G89" s="205">
        <f t="shared" si="33"/>
        <v>0</v>
      </c>
      <c r="H89" s="206">
        <f t="shared" si="34"/>
        <v>1</v>
      </c>
    </row>
    <row r="90" spans="1:8" x14ac:dyDescent="0.3">
      <c r="A90" s="268"/>
      <c r="B90" s="338" t="s">
        <v>34</v>
      </c>
      <c r="C90" s="198">
        <f>Dateneingabe!D99+Dateneingabe!G99</f>
        <v>0</v>
      </c>
      <c r="D90" s="198">
        <f>Dateneingabe!C99+Dateneingabe!F99</f>
        <v>2</v>
      </c>
      <c r="E90" s="205">
        <f t="shared" si="31"/>
        <v>0</v>
      </c>
      <c r="F90" s="205">
        <f t="shared" si="32"/>
        <v>1</v>
      </c>
      <c r="G90" s="205">
        <f t="shared" si="33"/>
        <v>0</v>
      </c>
      <c r="H90" s="206">
        <f t="shared" si="34"/>
        <v>1</v>
      </c>
    </row>
    <row r="91" spans="1:8" x14ac:dyDescent="0.3">
      <c r="A91" s="268"/>
      <c r="B91" s="338" t="s">
        <v>35</v>
      </c>
      <c r="C91" s="198">
        <f>Dateneingabe!D100+Dateneingabe!G100</f>
        <v>2</v>
      </c>
      <c r="D91" s="198">
        <f>Dateneingabe!C100+Dateneingabe!F100</f>
        <v>0</v>
      </c>
      <c r="E91" s="205">
        <f t="shared" si="31"/>
        <v>1</v>
      </c>
      <c r="F91" s="205">
        <f t="shared" si="32"/>
        <v>0</v>
      </c>
      <c r="G91" s="205" t="str">
        <f t="shared" si="33"/>
        <v/>
      </c>
      <c r="H91" s="206" t="str">
        <f t="shared" si="34"/>
        <v/>
      </c>
    </row>
    <row r="92" spans="1:8" x14ac:dyDescent="0.3">
      <c r="A92" s="268"/>
      <c r="B92" s="338" t="s">
        <v>36</v>
      </c>
      <c r="C92" s="198">
        <f>Dateneingabe!D101+Dateneingabe!G101</f>
        <v>0</v>
      </c>
      <c r="D92" s="198">
        <f>Dateneingabe!C101+Dateneingabe!F101</f>
        <v>0</v>
      </c>
      <c r="E92" s="205" t="str">
        <f t="shared" si="31"/>
        <v/>
      </c>
      <c r="F92" s="205" t="str">
        <f t="shared" si="32"/>
        <v/>
      </c>
      <c r="G92" s="205" t="str">
        <f t="shared" si="33"/>
        <v/>
      </c>
      <c r="H92" s="206" t="str">
        <f t="shared" si="34"/>
        <v/>
      </c>
    </row>
    <row r="93" spans="1:8" x14ac:dyDescent="0.3">
      <c r="A93" s="175"/>
      <c r="B93" s="573" t="s">
        <v>24</v>
      </c>
      <c r="C93" s="573">
        <f>C94</f>
        <v>2</v>
      </c>
      <c r="D93" s="573">
        <f>D94</f>
        <v>1</v>
      </c>
      <c r="E93" s="575">
        <f t="shared" si="31"/>
        <v>0.66666666666666663</v>
      </c>
      <c r="F93" s="575">
        <f t="shared" si="32"/>
        <v>0.33333333333333331</v>
      </c>
      <c r="G93" s="575" t="str">
        <f t="shared" si="33"/>
        <v/>
      </c>
      <c r="H93" s="576" t="str">
        <f t="shared" si="34"/>
        <v/>
      </c>
    </row>
    <row r="94" spans="1:8" ht="14.5" thickBot="1" x14ac:dyDescent="0.35">
      <c r="A94" s="270"/>
      <c r="B94" s="271" t="s">
        <v>37</v>
      </c>
      <c r="C94" s="149">
        <f>Dateneingabe!D103+Dateneingabe!G103</f>
        <v>2</v>
      </c>
      <c r="D94" s="149">
        <f>Dateneingabe!C103+Dateneingabe!F103</f>
        <v>1</v>
      </c>
      <c r="E94" s="207">
        <f t="shared" ref="E94" si="35">IFERROR(C94/($C94+$D94),"")</f>
        <v>0.66666666666666663</v>
      </c>
      <c r="F94" s="207">
        <f t="shared" ref="F94" si="36">IFERROR(D94/($C94+$D94),"")</f>
        <v>0.33333333333333331</v>
      </c>
      <c r="G94" s="207" t="str">
        <f t="shared" si="33"/>
        <v/>
      </c>
      <c r="H94" s="208" t="str">
        <f t="shared" si="34"/>
        <v/>
      </c>
    </row>
    <row r="97" spans="1:14" ht="14.5" thickBot="1" x14ac:dyDescent="0.35">
      <c r="A97" s="11" t="s">
        <v>306</v>
      </c>
      <c r="J97" s="777" t="s">
        <v>347</v>
      </c>
      <c r="K97" s="777"/>
      <c r="L97" s="777"/>
      <c r="M97" s="777"/>
      <c r="N97" s="777"/>
    </row>
    <row r="98" spans="1:14" ht="28" x14ac:dyDescent="0.3">
      <c r="A98" s="568" t="s">
        <v>248</v>
      </c>
      <c r="B98" s="342" t="s">
        <v>286</v>
      </c>
      <c r="C98" s="245" t="s">
        <v>75</v>
      </c>
      <c r="D98" s="245" t="s">
        <v>74</v>
      </c>
      <c r="E98" s="245" t="s">
        <v>175</v>
      </c>
      <c r="F98" s="245" t="s">
        <v>176</v>
      </c>
      <c r="G98" s="675" t="s">
        <v>15</v>
      </c>
      <c r="H98" s="171" t="s">
        <v>16</v>
      </c>
    </row>
    <row r="99" spans="1:14" x14ac:dyDescent="0.3">
      <c r="A99" s="566"/>
      <c r="B99" s="677" t="s">
        <v>265</v>
      </c>
      <c r="C99" s="632">
        <v>5</v>
      </c>
      <c r="D99" s="632">
        <v>10</v>
      </c>
      <c r="E99" s="487">
        <f t="shared" ref="E99:E102" si="37">IFERROR(C99/($C99+$D99),"")</f>
        <v>0.33333333333333331</v>
      </c>
      <c r="F99" s="205">
        <f t="shared" ref="F99:F102" si="38">IFERROR(D99/($C99+$D99),"")</f>
        <v>0.66666666666666663</v>
      </c>
      <c r="G99" s="205">
        <f t="shared" ref="G99:G102" si="39">IF(E99&lt;0.5,E99,"")</f>
        <v>0.33333333333333331</v>
      </c>
      <c r="H99" s="206">
        <f t="shared" ref="H99:H102" si="40">IF(E99&lt;0.5,F99,"")</f>
        <v>0.66666666666666663</v>
      </c>
    </row>
    <row r="100" spans="1:14" x14ac:dyDescent="0.3">
      <c r="A100" s="567"/>
      <c r="B100" s="677" t="s">
        <v>266</v>
      </c>
      <c r="C100" s="633">
        <v>2</v>
      </c>
      <c r="D100" s="633">
        <v>27</v>
      </c>
      <c r="E100" s="205">
        <f t="shared" si="37"/>
        <v>6.8965517241379309E-2</v>
      </c>
      <c r="F100" s="205">
        <f t="shared" si="38"/>
        <v>0.93103448275862066</v>
      </c>
      <c r="G100" s="205">
        <f t="shared" si="39"/>
        <v>6.8965517241379309E-2</v>
      </c>
      <c r="H100" s="206">
        <f t="shared" si="40"/>
        <v>0.93103448275862066</v>
      </c>
    </row>
    <row r="101" spans="1:14" x14ac:dyDescent="0.3">
      <c r="A101" s="567"/>
      <c r="B101" s="677" t="s">
        <v>267</v>
      </c>
      <c r="C101" s="633">
        <v>2</v>
      </c>
      <c r="D101" s="633">
        <v>5</v>
      </c>
      <c r="E101" s="205">
        <f t="shared" si="37"/>
        <v>0.2857142857142857</v>
      </c>
      <c r="F101" s="205">
        <f t="shared" si="38"/>
        <v>0.7142857142857143</v>
      </c>
      <c r="G101" s="205">
        <f t="shared" si="39"/>
        <v>0.2857142857142857</v>
      </c>
      <c r="H101" s="206">
        <f t="shared" si="40"/>
        <v>0.7142857142857143</v>
      </c>
    </row>
    <row r="102" spans="1:14" ht="14.5" thickBot="1" x14ac:dyDescent="0.35">
      <c r="A102" s="567"/>
      <c r="B102" s="678" t="s">
        <v>268</v>
      </c>
      <c r="C102" s="679">
        <v>12</v>
      </c>
      <c r="D102" s="679">
        <v>22</v>
      </c>
      <c r="E102" s="207">
        <f t="shared" si="37"/>
        <v>0.35294117647058826</v>
      </c>
      <c r="F102" s="207">
        <f t="shared" si="38"/>
        <v>0.6470588235294118</v>
      </c>
      <c r="G102" s="207">
        <f t="shared" si="39"/>
        <v>0.35294117647058826</v>
      </c>
      <c r="H102" s="208">
        <f t="shared" si="40"/>
        <v>0.6470588235294118</v>
      </c>
    </row>
    <row r="103" spans="1:14" x14ac:dyDescent="0.3">
      <c r="B103" s="409"/>
      <c r="C103" s="409"/>
      <c r="D103" s="409"/>
    </row>
    <row r="104" spans="1:14" x14ac:dyDescent="0.3">
      <c r="B104" s="409"/>
      <c r="C104" s="409"/>
      <c r="D104" s="409"/>
    </row>
    <row r="105" spans="1:14" x14ac:dyDescent="0.3">
      <c r="B105" s="409"/>
      <c r="C105" s="409"/>
      <c r="D105" s="409"/>
    </row>
    <row r="106" spans="1:14" x14ac:dyDescent="0.3">
      <c r="B106" s="409"/>
      <c r="C106" s="409"/>
      <c r="D106" s="409"/>
    </row>
    <row r="107" spans="1:14" x14ac:dyDescent="0.3">
      <c r="B107" s="409"/>
      <c r="C107" s="409"/>
      <c r="D107" s="409"/>
    </row>
    <row r="108" spans="1:14" x14ac:dyDescent="0.3">
      <c r="B108" s="409"/>
      <c r="C108" s="409"/>
      <c r="D108" s="409"/>
    </row>
    <row r="109" spans="1:14" x14ac:dyDescent="0.3">
      <c r="B109" s="409"/>
      <c r="C109" s="409"/>
      <c r="D109" s="409"/>
    </row>
    <row r="110" spans="1:14" x14ac:dyDescent="0.3">
      <c r="B110" s="409"/>
      <c r="C110" s="409"/>
      <c r="D110" s="409"/>
    </row>
    <row r="111" spans="1:14" x14ac:dyDescent="0.3">
      <c r="B111" s="409"/>
      <c r="C111" s="409"/>
      <c r="D111" s="409"/>
    </row>
    <row r="112" spans="1:14" x14ac:dyDescent="0.3">
      <c r="B112" s="409"/>
      <c r="C112" s="409"/>
      <c r="D112" s="409"/>
    </row>
    <row r="113" spans="2:4" x14ac:dyDescent="0.3">
      <c r="B113" s="409"/>
      <c r="C113" s="409"/>
      <c r="D113" s="409"/>
    </row>
    <row r="114" spans="2:4" x14ac:dyDescent="0.3">
      <c r="B114" s="409"/>
      <c r="C114" s="409"/>
      <c r="D114" s="409"/>
    </row>
    <row r="115" spans="2:4" x14ac:dyDescent="0.3">
      <c r="B115" s="409"/>
      <c r="C115" s="409"/>
      <c r="D115" s="409"/>
    </row>
    <row r="116" spans="2:4" x14ac:dyDescent="0.3">
      <c r="B116" s="409"/>
      <c r="C116" s="409"/>
      <c r="D116" s="409"/>
    </row>
    <row r="117" spans="2:4" x14ac:dyDescent="0.3">
      <c r="B117" s="409"/>
      <c r="C117" s="409"/>
      <c r="D117" s="409"/>
    </row>
    <row r="118" spans="2:4" x14ac:dyDescent="0.3">
      <c r="B118" s="409"/>
      <c r="C118" s="409"/>
      <c r="D118" s="409"/>
    </row>
    <row r="119" spans="2:4" x14ac:dyDescent="0.3">
      <c r="B119" s="409"/>
      <c r="C119" s="409"/>
      <c r="D119" s="409"/>
    </row>
    <row r="120" spans="2:4" x14ac:dyDescent="0.3">
      <c r="B120" s="409"/>
      <c r="C120" s="409"/>
      <c r="D120" s="409"/>
    </row>
    <row r="121" spans="2:4" x14ac:dyDescent="0.3">
      <c r="B121" s="409"/>
      <c r="C121" s="409"/>
      <c r="D121" s="409"/>
    </row>
    <row r="122" spans="2:4" x14ac:dyDescent="0.3">
      <c r="B122" s="409"/>
      <c r="C122" s="409"/>
      <c r="D122" s="409"/>
    </row>
  </sheetData>
  <sheetProtection sheet="1" objects="1" scenarios="1" formatRows="0" insertRows="0" selectLockedCells="1" sort="0" autoFilter="0"/>
  <mergeCells count="6">
    <mergeCell ref="J97:N97"/>
    <mergeCell ref="A3:K4"/>
    <mergeCell ref="B1:I1"/>
    <mergeCell ref="J38:N38"/>
    <mergeCell ref="J73:N73"/>
    <mergeCell ref="J6:N6"/>
  </mergeCells>
  <hyperlinks>
    <hyperlink ref="B1:I1" location="Übersicht!A1" display="zurück zur Übersicht" xr:uid="{00000000-0004-0000-0800-000000000000}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72</vt:i4>
      </vt:variant>
    </vt:vector>
  </HeadingPairs>
  <TitlesOfParts>
    <vt:vector size="90" baseType="lpstr">
      <vt:lpstr>Übersicht</vt:lpstr>
      <vt:lpstr>Rahmenbedingungen</vt:lpstr>
      <vt:lpstr>Bedienung</vt:lpstr>
      <vt:lpstr>Dateneingabe</vt:lpstr>
      <vt:lpstr>B_3_1_1</vt:lpstr>
      <vt:lpstr>B_3_1_2</vt:lpstr>
      <vt:lpstr>B_3_1_3</vt:lpstr>
      <vt:lpstr>B_3_1_4</vt:lpstr>
      <vt:lpstr>B_3_1_5</vt:lpstr>
      <vt:lpstr>B_3_1_6</vt:lpstr>
      <vt:lpstr>B_3_1_7</vt:lpstr>
      <vt:lpstr>B_3_1_8</vt:lpstr>
      <vt:lpstr>B_3_1_9</vt:lpstr>
      <vt:lpstr>B_3_1_10</vt:lpstr>
      <vt:lpstr>B_3_1_11</vt:lpstr>
      <vt:lpstr>B_3_1_12</vt:lpstr>
      <vt:lpstr>B_3_2_1</vt:lpstr>
      <vt:lpstr>B_3_2_2</vt:lpstr>
      <vt:lpstr>ans_alle</vt:lpstr>
      <vt:lpstr>ans_frauen</vt:lpstr>
      <vt:lpstr>ans_maenner</vt:lpstr>
      <vt:lpstr>b_alle</vt:lpstr>
      <vt:lpstr>b_frauen</vt:lpstr>
      <vt:lpstr>b_maenner</vt:lpstr>
      <vt:lpstr>beamte_alle</vt:lpstr>
      <vt:lpstr>beamte_frauen</vt:lpstr>
      <vt:lpstr>beamte_maenner</vt:lpstr>
      <vt:lpstr>Befoerderung</vt:lpstr>
      <vt:lpstr>Befoerderung_anteil</vt:lpstr>
      <vt:lpstr>ref_alle</vt:lpstr>
      <vt:lpstr>ref_frauen</vt:lpstr>
      <vt:lpstr>T_alle_Beamte</vt:lpstr>
      <vt:lpstr>t_ane_bau</vt:lpstr>
      <vt:lpstr>t_ane_feuer</vt:lpstr>
      <vt:lpstr>t_ane_forst</vt:lpstr>
      <vt:lpstr>t_ane_gesund</vt:lpstr>
      <vt:lpstr>t_ane_nicht</vt:lpstr>
      <vt:lpstr>T_ane_prognose</vt:lpstr>
      <vt:lpstr>t_ane_tech</vt:lpstr>
      <vt:lpstr>t_ane_ttv</vt:lpstr>
      <vt:lpstr>t_ane_verwalt</vt:lpstr>
      <vt:lpstr>t_ans_gesund</vt:lpstr>
      <vt:lpstr>t_ans_prognose</vt:lpstr>
      <vt:lpstr>t_ans_sozial</vt:lpstr>
      <vt:lpstr>t_bea_bau</vt:lpstr>
      <vt:lpstr>t_bea_feuer</vt:lpstr>
      <vt:lpstr>t_bea_forst</vt:lpstr>
      <vt:lpstr>t_bea_gesund</vt:lpstr>
      <vt:lpstr>t_bea_nicht</vt:lpstr>
      <vt:lpstr>t_bea_tech</vt:lpstr>
      <vt:lpstr>t_bea_verwalt</vt:lpstr>
      <vt:lpstr>T_Beamte_nach_LG</vt:lpstr>
      <vt:lpstr>T_beamte_prognose</vt:lpstr>
      <vt:lpstr>T_befoerd_1</vt:lpstr>
      <vt:lpstr>T_befoerd_2</vt:lpstr>
      <vt:lpstr>T_befoerd_3</vt:lpstr>
      <vt:lpstr>T_befoerd_4</vt:lpstr>
      <vt:lpstr>T_befoerd_5</vt:lpstr>
      <vt:lpstr>T_befoerd_alles</vt:lpstr>
      <vt:lpstr>t_befoerd_gesamt</vt:lpstr>
      <vt:lpstr>T_beford_alles</vt:lpstr>
      <vt:lpstr>t_beschaeftigte</vt:lpstr>
      <vt:lpstr>t_hoch_e_1</vt:lpstr>
      <vt:lpstr>t_hoch_e_2</vt:lpstr>
      <vt:lpstr>t_hoch_e_3</vt:lpstr>
      <vt:lpstr>t_hoch_e_4</vt:lpstr>
      <vt:lpstr>t_hoch_e_5</vt:lpstr>
      <vt:lpstr>t_hoch_e_alles</vt:lpstr>
      <vt:lpstr>t_hoch_s_alles</vt:lpstr>
      <vt:lpstr>t_urlaub_alles</vt:lpstr>
      <vt:lpstr>txt_fort_gesamt</vt:lpstr>
      <vt:lpstr>txt_fort_maenner</vt:lpstr>
      <vt:lpstr>txt_fort_rauen</vt:lpstr>
      <vt:lpstr>txt_jahr1</vt:lpstr>
      <vt:lpstr>txt_jahr2</vt:lpstr>
      <vt:lpstr>txt_jahr3</vt:lpstr>
      <vt:lpstr>txt_jahr4</vt:lpstr>
      <vt:lpstr>txt_jahr5</vt:lpstr>
      <vt:lpstr>txt_kommune</vt:lpstr>
      <vt:lpstr>txt_laufzeit</vt:lpstr>
      <vt:lpstr>txt_progjahr1</vt:lpstr>
      <vt:lpstr>txt_progjahr2</vt:lpstr>
      <vt:lpstr>txt_progjahr3</vt:lpstr>
      <vt:lpstr>txt_progjahr4</vt:lpstr>
      <vt:lpstr>txt_progjahr5</vt:lpstr>
      <vt:lpstr>txt_stichtag</vt:lpstr>
      <vt:lpstr>txt_zeit_erhebung</vt:lpstr>
      <vt:lpstr>txt_zeit_prognose</vt:lpstr>
      <vt:lpstr>Urlaub_Frauen</vt:lpstr>
      <vt:lpstr>Urlaub_maenner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Wulff</dc:creator>
  <cp:lastModifiedBy>Vassiliu, Vaia</cp:lastModifiedBy>
  <dcterms:created xsi:type="dcterms:W3CDTF">2021-03-15T07:45:55Z</dcterms:created>
  <dcterms:modified xsi:type="dcterms:W3CDTF">2025-08-06T07:41:48Z</dcterms:modified>
</cp:coreProperties>
</file>